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I:\AGENDA_2018\ODB_I\SPOLOCNY_ODB_I\AAA_MiVi\Vodozadrzne_intravilan\Brezno\"/>
    </mc:Choice>
  </mc:AlternateContent>
  <bookViews>
    <workbookView xWindow="0" yWindow="0" windowWidth="28800" windowHeight="11835"/>
  </bookViews>
  <sheets>
    <sheet name="Rekapitulácia stavby" sheetId="1" r:id="rId1"/>
    <sheet name="2-18-1 - SO 01 RETENČNÉ P..." sheetId="2" r:id="rId2"/>
    <sheet name="2-18-2 - SO 02 OPRAVA SPE..." sheetId="3" r:id="rId3"/>
    <sheet name="2-18-3 - SO 03 SADOVÉ ÚPRAVY" sheetId="4" r:id="rId4"/>
  </sheets>
  <definedNames>
    <definedName name="_xlnm.Print_Titles" localSheetId="1">'2-18-1 - SO 01 RETENČNÉ P...'!$121:$121</definedName>
    <definedName name="_xlnm.Print_Titles" localSheetId="2">'2-18-2 - SO 02 OPRAVA SPE...'!$123:$123</definedName>
    <definedName name="_xlnm.Print_Titles" localSheetId="3">'2-18-3 - SO 03 SADOVÉ ÚPRAVY'!$120:$120</definedName>
    <definedName name="_xlnm.Print_Titles" localSheetId="0">'Rekapitulácia stavby'!$85:$85</definedName>
    <definedName name="_xlnm.Print_Area" localSheetId="1">'2-18-1 - SO 01 RETENČNÉ P...'!$C$4:$Q$70,'2-18-1 - SO 01 RETENČNÉ P...'!$C$76:$Q$105,'2-18-1 - SO 01 RETENČNÉ P...'!$C$111:$Q$213</definedName>
    <definedName name="_xlnm.Print_Area" localSheetId="2">'2-18-2 - SO 02 OPRAVA SPE...'!$C$4:$Q$70,'2-18-2 - SO 02 OPRAVA SPE...'!$C$76:$Q$107,'2-18-2 - SO 02 OPRAVA SPE...'!$C$113:$Q$242</definedName>
    <definedName name="_xlnm.Print_Area" localSheetId="3">'2-18-3 - SO 03 SADOVÉ ÚPRAVY'!$C$4:$Q$70,'2-18-3 - SO 03 SADOVÉ ÚPRAVY'!$C$76:$Q$104,'2-18-3 - SO 03 SADOVÉ ÚPRAVY'!$C$110:$Q$186</definedName>
    <definedName name="_xlnm.Print_Area" localSheetId="0">'Rekapitulácia stavby'!$C$4:$AP$70,'Rekapitulácia stavby'!$C$76:$AP$98</definedName>
  </definedNames>
  <calcPr calcId="152511"/>
</workbook>
</file>

<file path=xl/calcChain.xml><?xml version="1.0" encoding="utf-8"?>
<calcChain xmlns="http://schemas.openxmlformats.org/spreadsheetml/2006/main">
  <c r="AY90" i="1" l="1"/>
  <c r="AX90" i="1"/>
  <c r="BI186" i="4"/>
  <c r="BH186" i="4"/>
  <c r="BG186" i="4"/>
  <c r="BE186" i="4"/>
  <c r="BK186" i="4"/>
  <c r="N186" i="4" s="1"/>
  <c r="BF186" i="4" s="1"/>
  <c r="BI185" i="4"/>
  <c r="BH185" i="4"/>
  <c r="BG185" i="4"/>
  <c r="BE185" i="4"/>
  <c r="BK185" i="4"/>
  <c r="N185" i="4"/>
  <c r="BF185" i="4" s="1"/>
  <c r="BI184" i="4"/>
  <c r="BH184" i="4"/>
  <c r="BG184" i="4"/>
  <c r="BE184" i="4"/>
  <c r="BK184" i="4"/>
  <c r="N184" i="4" s="1"/>
  <c r="BF184" i="4" s="1"/>
  <c r="BI183" i="4"/>
  <c r="BH183" i="4"/>
  <c r="BG183" i="4"/>
  <c r="BE183" i="4"/>
  <c r="BK183" i="4"/>
  <c r="N183" i="4"/>
  <c r="BF183" i="4"/>
  <c r="BI182" i="4"/>
  <c r="BH182" i="4"/>
  <c r="BG182" i="4"/>
  <c r="BE182" i="4"/>
  <c r="BK182" i="4"/>
  <c r="N182" i="4" s="1"/>
  <c r="BF182" i="4" s="1"/>
  <c r="BI180" i="4"/>
  <c r="BH180" i="4"/>
  <c r="BG180" i="4"/>
  <c r="BE180" i="4"/>
  <c r="AA180" i="4"/>
  <c r="AA179" i="4"/>
  <c r="Y180" i="4"/>
  <c r="Y179" i="4" s="1"/>
  <c r="W180" i="4"/>
  <c r="W179" i="4"/>
  <c r="BK180" i="4"/>
  <c r="BK179" i="4" s="1"/>
  <c r="N179" i="4" s="1"/>
  <c r="N93" i="4" s="1"/>
  <c r="N180" i="4"/>
  <c r="BF180" i="4"/>
  <c r="BI176" i="4"/>
  <c r="BH176" i="4"/>
  <c r="BG176" i="4"/>
  <c r="BE176" i="4"/>
  <c r="AA176" i="4"/>
  <c r="Y176" i="4"/>
  <c r="W176" i="4"/>
  <c r="BK176" i="4"/>
  <c r="N176" i="4"/>
  <c r="BF176" i="4"/>
  <c r="BI175" i="4"/>
  <c r="BH175" i="4"/>
  <c r="BG175" i="4"/>
  <c r="BE175" i="4"/>
  <c r="AA175" i="4"/>
  <c r="Y175" i="4"/>
  <c r="W175" i="4"/>
  <c r="BK175" i="4"/>
  <c r="N175" i="4"/>
  <c r="BF175" i="4" s="1"/>
  <c r="BI172" i="4"/>
  <c r="BH172" i="4"/>
  <c r="BG172" i="4"/>
  <c r="BE172" i="4"/>
  <c r="AA172" i="4"/>
  <c r="AA171" i="4" s="1"/>
  <c r="Y172" i="4"/>
  <c r="Y171" i="4" s="1"/>
  <c r="W172" i="4"/>
  <c r="W171" i="4" s="1"/>
  <c r="BK172" i="4"/>
  <c r="BK171" i="4" s="1"/>
  <c r="N171" i="4" s="1"/>
  <c r="N92" i="4" s="1"/>
  <c r="N172" i="4"/>
  <c r="BF172" i="4" s="1"/>
  <c r="BI170" i="4"/>
  <c r="BH170" i="4"/>
  <c r="BG170" i="4"/>
  <c r="BE170" i="4"/>
  <c r="AA170" i="4"/>
  <c r="Y170" i="4"/>
  <c r="W170" i="4"/>
  <c r="BK170" i="4"/>
  <c r="N170" i="4"/>
  <c r="BF170" i="4" s="1"/>
  <c r="BI164" i="4"/>
  <c r="BH164" i="4"/>
  <c r="BG164" i="4"/>
  <c r="BE164" i="4"/>
  <c r="AA164" i="4"/>
  <c r="AA163" i="4" s="1"/>
  <c r="Y164" i="4"/>
  <c r="Y163" i="4" s="1"/>
  <c r="W164" i="4"/>
  <c r="W163" i="4" s="1"/>
  <c r="BK164" i="4"/>
  <c r="BK163" i="4" s="1"/>
  <c r="N163" i="4" s="1"/>
  <c r="N91" i="4" s="1"/>
  <c r="N164" i="4"/>
  <c r="BF164" i="4"/>
  <c r="BI162" i="4"/>
  <c r="BH162" i="4"/>
  <c r="BG162" i="4"/>
  <c r="BE162" i="4"/>
  <c r="AA162" i="4"/>
  <c r="Y162" i="4"/>
  <c r="W162" i="4"/>
  <c r="BK162" i="4"/>
  <c r="N162" i="4"/>
  <c r="BF162" i="4"/>
  <c r="BI159" i="4"/>
  <c r="BH159" i="4"/>
  <c r="BG159" i="4"/>
  <c r="BE159" i="4"/>
  <c r="AA159" i="4"/>
  <c r="Y159" i="4"/>
  <c r="W159" i="4"/>
  <c r="BK159" i="4"/>
  <c r="N159" i="4"/>
  <c r="BF159" i="4" s="1"/>
  <c r="BI158" i="4"/>
  <c r="BH158" i="4"/>
  <c r="BG158" i="4"/>
  <c r="BE158" i="4"/>
  <c r="AA158" i="4"/>
  <c r="Y158" i="4"/>
  <c r="W158" i="4"/>
  <c r="BK158" i="4"/>
  <c r="N158" i="4"/>
  <c r="BF158" i="4"/>
  <c r="BI157" i="4"/>
  <c r="BH157" i="4"/>
  <c r="BG157" i="4"/>
  <c r="BE157" i="4"/>
  <c r="AA157" i="4"/>
  <c r="Y157" i="4"/>
  <c r="W157" i="4"/>
  <c r="BK157" i="4"/>
  <c r="N157" i="4"/>
  <c r="BF157" i="4"/>
  <c r="BI156" i="4"/>
  <c r="BH156" i="4"/>
  <c r="BG156" i="4"/>
  <c r="BE156" i="4"/>
  <c r="AA156" i="4"/>
  <c r="Y156" i="4"/>
  <c r="W156" i="4"/>
  <c r="BK156" i="4"/>
  <c r="N156" i="4"/>
  <c r="BF156" i="4"/>
  <c r="BI155" i="4"/>
  <c r="BH155" i="4"/>
  <c r="BG155" i="4"/>
  <c r="BE155" i="4"/>
  <c r="AA155" i="4"/>
  <c r="Y155" i="4"/>
  <c r="W155" i="4"/>
  <c r="BK155" i="4"/>
  <c r="N155" i="4"/>
  <c r="BF155" i="4"/>
  <c r="BI154" i="4"/>
  <c r="BH154" i="4"/>
  <c r="BG154" i="4"/>
  <c r="BE154" i="4"/>
  <c r="AA154" i="4"/>
  <c r="Y154" i="4"/>
  <c r="W154" i="4"/>
  <c r="BK154" i="4"/>
  <c r="N154" i="4"/>
  <c r="BF154" i="4"/>
  <c r="BI153" i="4"/>
  <c r="BH153" i="4"/>
  <c r="BG153" i="4"/>
  <c r="BE153" i="4"/>
  <c r="AA153" i="4"/>
  <c r="Y153" i="4"/>
  <c r="W153" i="4"/>
  <c r="BK153" i="4"/>
  <c r="N153" i="4"/>
  <c r="BF153" i="4"/>
  <c r="BI152" i="4"/>
  <c r="BH152" i="4"/>
  <c r="BG152" i="4"/>
  <c r="BE152" i="4"/>
  <c r="AA152" i="4"/>
  <c r="Y152" i="4"/>
  <c r="W152" i="4"/>
  <c r="BK152" i="4"/>
  <c r="N152" i="4"/>
  <c r="BF152" i="4"/>
  <c r="BI151" i="4"/>
  <c r="BH151" i="4"/>
  <c r="BG151" i="4"/>
  <c r="BE151" i="4"/>
  <c r="AA151" i="4"/>
  <c r="Y151" i="4"/>
  <c r="W151" i="4"/>
  <c r="BK151" i="4"/>
  <c r="N151" i="4"/>
  <c r="BF151" i="4"/>
  <c r="BI150" i="4"/>
  <c r="BH150" i="4"/>
  <c r="BG150" i="4"/>
  <c r="BE150" i="4"/>
  <c r="AA150" i="4"/>
  <c r="Y150" i="4"/>
  <c r="W150" i="4"/>
  <c r="BK150" i="4"/>
  <c r="N150" i="4"/>
  <c r="BF150" i="4"/>
  <c r="BI149" i="4"/>
  <c r="BH149" i="4"/>
  <c r="BG149" i="4"/>
  <c r="BE149" i="4"/>
  <c r="AA149" i="4"/>
  <c r="Y149" i="4"/>
  <c r="W149" i="4"/>
  <c r="BK149" i="4"/>
  <c r="N149" i="4"/>
  <c r="BF149" i="4"/>
  <c r="BI148" i="4"/>
  <c r="BH148" i="4"/>
  <c r="BG148" i="4"/>
  <c r="BE148" i="4"/>
  <c r="AA148" i="4"/>
  <c r="Y148" i="4"/>
  <c r="W148" i="4"/>
  <c r="BK148" i="4"/>
  <c r="N148" i="4"/>
  <c r="BF148" i="4"/>
  <c r="BI147" i="4"/>
  <c r="BH147" i="4"/>
  <c r="BG147" i="4"/>
  <c r="BE147" i="4"/>
  <c r="AA147" i="4"/>
  <c r="Y147" i="4"/>
  <c r="W147" i="4"/>
  <c r="BK147" i="4"/>
  <c r="N147" i="4"/>
  <c r="BF147" i="4"/>
  <c r="BI146" i="4"/>
  <c r="BH146" i="4"/>
  <c r="BG146" i="4"/>
  <c r="BE146" i="4"/>
  <c r="AA146" i="4"/>
  <c r="Y146" i="4"/>
  <c r="W146" i="4"/>
  <c r="BK146" i="4"/>
  <c r="N146" i="4"/>
  <c r="BF146" i="4"/>
  <c r="BI145" i="4"/>
  <c r="BH145" i="4"/>
  <c r="BG145" i="4"/>
  <c r="BE145" i="4"/>
  <c r="AA145" i="4"/>
  <c r="Y145" i="4"/>
  <c r="W145" i="4"/>
  <c r="BK145" i="4"/>
  <c r="N145" i="4"/>
  <c r="BF145" i="4"/>
  <c r="BI144" i="4"/>
  <c r="BH144" i="4"/>
  <c r="BG144" i="4"/>
  <c r="BE144" i="4"/>
  <c r="AA144" i="4"/>
  <c r="Y144" i="4"/>
  <c r="W144" i="4"/>
  <c r="BK144" i="4"/>
  <c r="N144" i="4"/>
  <c r="BF144" i="4"/>
  <c r="BI143" i="4"/>
  <c r="BH143" i="4"/>
  <c r="BG143" i="4"/>
  <c r="BE143" i="4"/>
  <c r="AA143" i="4"/>
  <c r="Y143" i="4"/>
  <c r="W143" i="4"/>
  <c r="BK143" i="4"/>
  <c r="N143" i="4"/>
  <c r="BF143" i="4"/>
  <c r="BI142" i="4"/>
  <c r="BH142" i="4"/>
  <c r="BG142" i="4"/>
  <c r="BE142" i="4"/>
  <c r="AA142" i="4"/>
  <c r="Y142" i="4"/>
  <c r="W142" i="4"/>
  <c r="BK142" i="4"/>
  <c r="N142" i="4"/>
  <c r="BF142" i="4"/>
  <c r="BI140" i="4"/>
  <c r="BH140" i="4"/>
  <c r="BG140" i="4"/>
  <c r="BE140" i="4"/>
  <c r="AA140" i="4"/>
  <c r="Y140" i="4"/>
  <c r="W140" i="4"/>
  <c r="BK140" i="4"/>
  <c r="N140" i="4"/>
  <c r="BF140" i="4"/>
  <c r="BI135" i="4"/>
  <c r="BH135" i="4"/>
  <c r="BG135" i="4"/>
  <c r="BE135" i="4"/>
  <c r="AA135" i="4"/>
  <c r="Y135" i="4"/>
  <c r="W135" i="4"/>
  <c r="BK135" i="4"/>
  <c r="N135" i="4"/>
  <c r="BF135" i="4"/>
  <c r="BI134" i="4"/>
  <c r="BH134" i="4"/>
  <c r="BG134" i="4"/>
  <c r="BE134" i="4"/>
  <c r="AA134" i="4"/>
  <c r="Y134" i="4"/>
  <c r="W134" i="4"/>
  <c r="BK134" i="4"/>
  <c r="N134" i="4"/>
  <c r="BF134" i="4"/>
  <c r="BI132" i="4"/>
  <c r="BH132" i="4"/>
  <c r="BG132" i="4"/>
  <c r="BE132" i="4"/>
  <c r="AA132" i="4"/>
  <c r="Y132" i="4"/>
  <c r="W132" i="4"/>
  <c r="BK132" i="4"/>
  <c r="N132" i="4"/>
  <c r="BF132" i="4"/>
  <c r="BI131" i="4"/>
  <c r="BH131" i="4"/>
  <c r="BG131" i="4"/>
  <c r="BE131" i="4"/>
  <c r="AA131" i="4"/>
  <c r="Y131" i="4"/>
  <c r="W131" i="4"/>
  <c r="BK131" i="4"/>
  <c r="N131" i="4"/>
  <c r="BF131" i="4"/>
  <c r="BI130" i="4"/>
  <c r="BH130" i="4"/>
  <c r="BG130" i="4"/>
  <c r="BE130" i="4"/>
  <c r="AA130" i="4"/>
  <c r="Y130" i="4"/>
  <c r="W130" i="4"/>
  <c r="BK130" i="4"/>
  <c r="N130" i="4"/>
  <c r="BF130" i="4"/>
  <c r="BI124" i="4"/>
  <c r="BH124" i="4"/>
  <c r="BG124" i="4"/>
  <c r="BE124" i="4"/>
  <c r="AA124" i="4"/>
  <c r="AA123" i="4"/>
  <c r="AA122" i="4" s="1"/>
  <c r="AA121" i="4" s="1"/>
  <c r="Y124" i="4"/>
  <c r="Y123" i="4"/>
  <c r="Y122" i="4" s="1"/>
  <c r="Y121" i="4" s="1"/>
  <c r="W124" i="4"/>
  <c r="W123" i="4"/>
  <c r="W122" i="4" s="1"/>
  <c r="W121" i="4" s="1"/>
  <c r="AU90" i="1" s="1"/>
  <c r="BK124" i="4"/>
  <c r="BK123" i="4" s="1"/>
  <c r="N124" i="4"/>
  <c r="BF124" i="4" s="1"/>
  <c r="M118" i="4"/>
  <c r="M117" i="4"/>
  <c r="F117" i="4"/>
  <c r="F115" i="4"/>
  <c r="F113" i="4"/>
  <c r="BI102" i="4"/>
  <c r="BH102" i="4"/>
  <c r="BG102" i="4"/>
  <c r="BE102" i="4"/>
  <c r="BI101" i="4"/>
  <c r="BH101" i="4"/>
  <c r="BG101" i="4"/>
  <c r="BE101" i="4"/>
  <c r="BI100" i="4"/>
  <c r="BH100" i="4"/>
  <c r="BG100" i="4"/>
  <c r="BE100" i="4"/>
  <c r="BI99" i="4"/>
  <c r="BH99" i="4"/>
  <c r="BG99" i="4"/>
  <c r="BE99" i="4"/>
  <c r="BI98" i="4"/>
  <c r="BH98" i="4"/>
  <c r="BG98" i="4"/>
  <c r="H34" i="4" s="1"/>
  <c r="BB90" i="1" s="1"/>
  <c r="BE98" i="4"/>
  <c r="BI97" i="4"/>
  <c r="H36" i="4" s="1"/>
  <c r="BD90" i="1" s="1"/>
  <c r="BH97" i="4"/>
  <c r="H35" i="4"/>
  <c r="BC90" i="1" s="1"/>
  <c r="BG97" i="4"/>
  <c r="BE97" i="4"/>
  <c r="M32" i="4" s="1"/>
  <c r="AV90" i="1" s="1"/>
  <c r="H32" i="4"/>
  <c r="AZ90" i="1" s="1"/>
  <c r="M84" i="4"/>
  <c r="M83" i="4"/>
  <c r="F83" i="4"/>
  <c r="F81" i="4"/>
  <c r="F79" i="4"/>
  <c r="O15" i="4"/>
  <c r="E15" i="4"/>
  <c r="F118" i="4" s="1"/>
  <c r="F84" i="4"/>
  <c r="O14" i="4"/>
  <c r="O9" i="4"/>
  <c r="M115" i="4" s="1"/>
  <c r="M81" i="4"/>
  <c r="F6" i="4"/>
  <c r="F112" i="4" s="1"/>
  <c r="AY89" i="1"/>
  <c r="AX89" i="1"/>
  <c r="BI242" i="3"/>
  <c r="BH242" i="3"/>
  <c r="BG242" i="3"/>
  <c r="BE242" i="3"/>
  <c r="BK242" i="3"/>
  <c r="N242" i="3" s="1"/>
  <c r="BF242" i="3" s="1"/>
  <c r="BI241" i="3"/>
  <c r="BH241" i="3"/>
  <c r="BG241" i="3"/>
  <c r="BE241" i="3"/>
  <c r="BK241" i="3"/>
  <c r="N241" i="3" s="1"/>
  <c r="BF241" i="3" s="1"/>
  <c r="BI240" i="3"/>
  <c r="BH240" i="3"/>
  <c r="BG240" i="3"/>
  <c r="BE240" i="3"/>
  <c r="BK240" i="3"/>
  <c r="N240" i="3" s="1"/>
  <c r="BF240" i="3" s="1"/>
  <c r="BI239" i="3"/>
  <c r="BH239" i="3"/>
  <c r="BG239" i="3"/>
  <c r="BE239" i="3"/>
  <c r="BK239" i="3"/>
  <c r="N239" i="3"/>
  <c r="BF239" i="3" s="1"/>
  <c r="BI238" i="3"/>
  <c r="BH238" i="3"/>
  <c r="BG238" i="3"/>
  <c r="BE238" i="3"/>
  <c r="BK238" i="3"/>
  <c r="BK237" i="3" s="1"/>
  <c r="N237" i="3" s="1"/>
  <c r="N97" i="3" s="1"/>
  <c r="N238" i="3"/>
  <c r="BF238" i="3" s="1"/>
  <c r="BI236" i="3"/>
  <c r="BH236" i="3"/>
  <c r="BG236" i="3"/>
  <c r="BE236" i="3"/>
  <c r="AA236" i="3"/>
  <c r="Y236" i="3"/>
  <c r="W236" i="3"/>
  <c r="BK236" i="3"/>
  <c r="N236" i="3"/>
  <c r="BF236" i="3" s="1"/>
  <c r="BI235" i="3"/>
  <c r="BH235" i="3"/>
  <c r="BG235" i="3"/>
  <c r="BE235" i="3"/>
  <c r="AA235" i="3"/>
  <c r="Y235" i="3"/>
  <c r="W235" i="3"/>
  <c r="BK235" i="3"/>
  <c r="N235" i="3"/>
  <c r="BF235" i="3" s="1"/>
  <c r="BI232" i="3"/>
  <c r="BH232" i="3"/>
  <c r="BG232" i="3"/>
  <c r="BE232" i="3"/>
  <c r="AA232" i="3"/>
  <c r="AA231" i="3" s="1"/>
  <c r="AA230" i="3" s="1"/>
  <c r="Y232" i="3"/>
  <c r="Y231" i="3"/>
  <c r="Y230" i="3" s="1"/>
  <c r="W232" i="3"/>
  <c r="W231" i="3" s="1"/>
  <c r="W230" i="3" s="1"/>
  <c r="BK232" i="3"/>
  <c r="BK231" i="3" s="1"/>
  <c r="N232" i="3"/>
  <c r="BF232" i="3" s="1"/>
  <c r="BI229" i="3"/>
  <c r="BH229" i="3"/>
  <c r="BG229" i="3"/>
  <c r="BE229" i="3"/>
  <c r="AA229" i="3"/>
  <c r="AA228" i="3" s="1"/>
  <c r="Y229" i="3"/>
  <c r="Y228" i="3" s="1"/>
  <c r="Y125" i="3" s="1"/>
  <c r="Y124" i="3" s="1"/>
  <c r="W229" i="3"/>
  <c r="W228" i="3" s="1"/>
  <c r="BK229" i="3"/>
  <c r="BK228" i="3" s="1"/>
  <c r="N228" i="3" s="1"/>
  <c r="N94" i="3" s="1"/>
  <c r="N229" i="3"/>
  <c r="BF229" i="3"/>
  <c r="BI227" i="3"/>
  <c r="BH227" i="3"/>
  <c r="BG227" i="3"/>
  <c r="BE227" i="3"/>
  <c r="AA227" i="3"/>
  <c r="Y227" i="3"/>
  <c r="W227" i="3"/>
  <c r="BK227" i="3"/>
  <c r="N227" i="3"/>
  <c r="BF227" i="3"/>
  <c r="BI226" i="3"/>
  <c r="BH226" i="3"/>
  <c r="BG226" i="3"/>
  <c r="BE226" i="3"/>
  <c r="AA226" i="3"/>
  <c r="Y226" i="3"/>
  <c r="W226" i="3"/>
  <c r="BK226" i="3"/>
  <c r="N226" i="3"/>
  <c r="BF226" i="3" s="1"/>
  <c r="BI225" i="3"/>
  <c r="BH225" i="3"/>
  <c r="BG225" i="3"/>
  <c r="BE225" i="3"/>
  <c r="AA225" i="3"/>
  <c r="Y225" i="3"/>
  <c r="W225" i="3"/>
  <c r="BK225" i="3"/>
  <c r="N225" i="3"/>
  <c r="BF225" i="3"/>
  <c r="BI224" i="3"/>
  <c r="BH224" i="3"/>
  <c r="BG224" i="3"/>
  <c r="BE224" i="3"/>
  <c r="AA224" i="3"/>
  <c r="Y224" i="3"/>
  <c r="W224" i="3"/>
  <c r="BK224" i="3"/>
  <c r="N224" i="3"/>
  <c r="BF224" i="3" s="1"/>
  <c r="BI223" i="3"/>
  <c r="BH223" i="3"/>
  <c r="BG223" i="3"/>
  <c r="BE223" i="3"/>
  <c r="AA223" i="3"/>
  <c r="Y223" i="3"/>
  <c r="W223" i="3"/>
  <c r="BK223" i="3"/>
  <c r="N223" i="3"/>
  <c r="BF223" i="3"/>
  <c r="BI222" i="3"/>
  <c r="BH222" i="3"/>
  <c r="BG222" i="3"/>
  <c r="BE222" i="3"/>
  <c r="AA222" i="3"/>
  <c r="Y222" i="3"/>
  <c r="W222" i="3"/>
  <c r="BK222" i="3"/>
  <c r="N222" i="3"/>
  <c r="BF222" i="3" s="1"/>
  <c r="BI220" i="3"/>
  <c r="BH220" i="3"/>
  <c r="BG220" i="3"/>
  <c r="BE220" i="3"/>
  <c r="AA220" i="3"/>
  <c r="Y220" i="3"/>
  <c r="W220" i="3"/>
  <c r="BK220" i="3"/>
  <c r="N220" i="3"/>
  <c r="BF220" i="3"/>
  <c r="BI217" i="3"/>
  <c r="BH217" i="3"/>
  <c r="BG217" i="3"/>
  <c r="BE217" i="3"/>
  <c r="AA217" i="3"/>
  <c r="Y217" i="3"/>
  <c r="W217" i="3"/>
  <c r="BK217" i="3"/>
  <c r="N217" i="3"/>
  <c r="BF217" i="3" s="1"/>
  <c r="BI216" i="3"/>
  <c r="BH216" i="3"/>
  <c r="BG216" i="3"/>
  <c r="BE216" i="3"/>
  <c r="AA216" i="3"/>
  <c r="Y216" i="3"/>
  <c r="W216" i="3"/>
  <c r="BK216" i="3"/>
  <c r="N216" i="3"/>
  <c r="BF216" i="3"/>
  <c r="BI215" i="3"/>
  <c r="BH215" i="3"/>
  <c r="BG215" i="3"/>
  <c r="BE215" i="3"/>
  <c r="AA215" i="3"/>
  <c r="AA214" i="3" s="1"/>
  <c r="Y215" i="3"/>
  <c r="Y214" i="3"/>
  <c r="W215" i="3"/>
  <c r="W214" i="3" s="1"/>
  <c r="BK215" i="3"/>
  <c r="BK214" i="3"/>
  <c r="N214" i="3"/>
  <c r="N93" i="3" s="1"/>
  <c r="N215" i="3"/>
  <c r="BF215" i="3" s="1"/>
  <c r="BI213" i="3"/>
  <c r="BH213" i="3"/>
  <c r="BG213" i="3"/>
  <c r="BE213" i="3"/>
  <c r="AA213" i="3"/>
  <c r="Y213" i="3"/>
  <c r="W213" i="3"/>
  <c r="BK213" i="3"/>
  <c r="N213" i="3"/>
  <c r="BF213" i="3" s="1"/>
  <c r="BI200" i="3"/>
  <c r="BH200" i="3"/>
  <c r="BG200" i="3"/>
  <c r="BE200" i="3"/>
  <c r="AA200" i="3"/>
  <c r="Y200" i="3"/>
  <c r="W200" i="3"/>
  <c r="BK200" i="3"/>
  <c r="N200" i="3"/>
  <c r="BF200" i="3"/>
  <c r="BI199" i="3"/>
  <c r="BH199" i="3"/>
  <c r="BG199" i="3"/>
  <c r="BE199" i="3"/>
  <c r="AA199" i="3"/>
  <c r="Y199" i="3"/>
  <c r="W199" i="3"/>
  <c r="BK199" i="3"/>
  <c r="N199" i="3"/>
  <c r="BF199" i="3" s="1"/>
  <c r="BI198" i="3"/>
  <c r="BH198" i="3"/>
  <c r="BG198" i="3"/>
  <c r="BE198" i="3"/>
  <c r="AA198" i="3"/>
  <c r="Y198" i="3"/>
  <c r="W198" i="3"/>
  <c r="BK198" i="3"/>
  <c r="N198" i="3"/>
  <c r="BF198" i="3"/>
  <c r="BI195" i="3"/>
  <c r="BH195" i="3"/>
  <c r="BG195" i="3"/>
  <c r="BE195" i="3"/>
  <c r="AA195" i="3"/>
  <c r="Y195" i="3"/>
  <c r="W195" i="3"/>
  <c r="BK195" i="3"/>
  <c r="N195" i="3"/>
  <c r="BF195" i="3" s="1"/>
  <c r="BI192" i="3"/>
  <c r="BH192" i="3"/>
  <c r="BG192" i="3"/>
  <c r="BE192" i="3"/>
  <c r="AA192" i="3"/>
  <c r="Y192" i="3"/>
  <c r="W192" i="3"/>
  <c r="BK192" i="3"/>
  <c r="N192" i="3"/>
  <c r="BF192" i="3"/>
  <c r="BI187" i="3"/>
  <c r="BH187" i="3"/>
  <c r="BG187" i="3"/>
  <c r="BE187" i="3"/>
  <c r="AA187" i="3"/>
  <c r="Y187" i="3"/>
  <c r="W187" i="3"/>
  <c r="BK187" i="3"/>
  <c r="N187" i="3"/>
  <c r="BF187" i="3" s="1"/>
  <c r="BI183" i="3"/>
  <c r="BH183" i="3"/>
  <c r="BG183" i="3"/>
  <c r="BE183" i="3"/>
  <c r="AA183" i="3"/>
  <c r="Y183" i="3"/>
  <c r="W183" i="3"/>
  <c r="BK183" i="3"/>
  <c r="N183" i="3"/>
  <c r="BF183" i="3"/>
  <c r="BI182" i="3"/>
  <c r="BH182" i="3"/>
  <c r="BG182" i="3"/>
  <c r="BE182" i="3"/>
  <c r="AA182" i="3"/>
  <c r="Y182" i="3"/>
  <c r="W182" i="3"/>
  <c r="BK182" i="3"/>
  <c r="N182" i="3"/>
  <c r="BF182" i="3" s="1"/>
  <c r="BI178" i="3"/>
  <c r="BH178" i="3"/>
  <c r="BG178" i="3"/>
  <c r="BE178" i="3"/>
  <c r="AA178" i="3"/>
  <c r="Y178" i="3"/>
  <c r="W178" i="3"/>
  <c r="BK178" i="3"/>
  <c r="N178" i="3"/>
  <c r="BF178" i="3"/>
  <c r="BI175" i="3"/>
  <c r="BH175" i="3"/>
  <c r="BG175" i="3"/>
  <c r="BE175" i="3"/>
  <c r="AA175" i="3"/>
  <c r="AA174" i="3" s="1"/>
  <c r="Y175" i="3"/>
  <c r="Y174" i="3"/>
  <c r="W175" i="3"/>
  <c r="W174" i="3" s="1"/>
  <c r="BK175" i="3"/>
  <c r="BK174" i="3"/>
  <c r="N174" i="3"/>
  <c r="N92" i="3" s="1"/>
  <c r="N175" i="3"/>
  <c r="BF175" i="3" s="1"/>
  <c r="BI173" i="3"/>
  <c r="BH173" i="3"/>
  <c r="BG173" i="3"/>
  <c r="BE173" i="3"/>
  <c r="AA173" i="3"/>
  <c r="Y173" i="3"/>
  <c r="W173" i="3"/>
  <c r="BK173" i="3"/>
  <c r="N173" i="3"/>
  <c r="BF173" i="3" s="1"/>
  <c r="BI172" i="3"/>
  <c r="BH172" i="3"/>
  <c r="BG172" i="3"/>
  <c r="BE172" i="3"/>
  <c r="AA172" i="3"/>
  <c r="Y172" i="3"/>
  <c r="W172" i="3"/>
  <c r="BK172" i="3"/>
  <c r="N172" i="3"/>
  <c r="BF172" i="3"/>
  <c r="BI169" i="3"/>
  <c r="BH169" i="3"/>
  <c r="BG169" i="3"/>
  <c r="BE169" i="3"/>
  <c r="AA169" i="3"/>
  <c r="AA168" i="3" s="1"/>
  <c r="Y169" i="3"/>
  <c r="Y168" i="3"/>
  <c r="W169" i="3"/>
  <c r="W168" i="3" s="1"/>
  <c r="BK169" i="3"/>
  <c r="BK168" i="3"/>
  <c r="N168" i="3"/>
  <c r="N91" i="3" s="1"/>
  <c r="N169" i="3"/>
  <c r="BF169" i="3" s="1"/>
  <c r="BI163" i="3"/>
  <c r="BH163" i="3"/>
  <c r="BG163" i="3"/>
  <c r="BE163" i="3"/>
  <c r="AA163" i="3"/>
  <c r="Y163" i="3"/>
  <c r="W163" i="3"/>
  <c r="BK163" i="3"/>
  <c r="N163" i="3"/>
  <c r="BF163" i="3" s="1"/>
  <c r="BI162" i="3"/>
  <c r="BH162" i="3"/>
  <c r="BG162" i="3"/>
  <c r="BE162" i="3"/>
  <c r="AA162" i="3"/>
  <c r="Y162" i="3"/>
  <c r="W162" i="3"/>
  <c r="BK162" i="3"/>
  <c r="N162" i="3"/>
  <c r="BF162" i="3"/>
  <c r="BI158" i="3"/>
  <c r="BH158" i="3"/>
  <c r="BG158" i="3"/>
  <c r="BE158" i="3"/>
  <c r="AA158" i="3"/>
  <c r="Y158" i="3"/>
  <c r="W158" i="3"/>
  <c r="BK158" i="3"/>
  <c r="N158" i="3"/>
  <c r="BF158" i="3" s="1"/>
  <c r="BI156" i="3"/>
  <c r="BH156" i="3"/>
  <c r="BG156" i="3"/>
  <c r="BE156" i="3"/>
  <c r="AA156" i="3"/>
  <c r="Y156" i="3"/>
  <c r="W156" i="3"/>
  <c r="BK156" i="3"/>
  <c r="N156" i="3"/>
  <c r="BF156" i="3"/>
  <c r="BI153" i="3"/>
  <c r="BH153" i="3"/>
  <c r="BG153" i="3"/>
  <c r="BE153" i="3"/>
  <c r="AA153" i="3"/>
  <c r="Y153" i="3"/>
  <c r="W153" i="3"/>
  <c r="BK153" i="3"/>
  <c r="N153" i="3"/>
  <c r="BF153" i="3" s="1"/>
  <c r="BI152" i="3"/>
  <c r="BH152" i="3"/>
  <c r="BG152" i="3"/>
  <c r="BE152" i="3"/>
  <c r="AA152" i="3"/>
  <c r="Y152" i="3"/>
  <c r="W152" i="3"/>
  <c r="BK152" i="3"/>
  <c r="N152" i="3"/>
  <c r="BF152" i="3"/>
  <c r="BI150" i="3"/>
  <c r="BH150" i="3"/>
  <c r="BG150" i="3"/>
  <c r="BE150" i="3"/>
  <c r="AA150" i="3"/>
  <c r="Y150" i="3"/>
  <c r="W150" i="3"/>
  <c r="BK150" i="3"/>
  <c r="N150" i="3"/>
  <c r="BF150" i="3" s="1"/>
  <c r="BI148" i="3"/>
  <c r="BH148" i="3"/>
  <c r="BG148" i="3"/>
  <c r="BE148" i="3"/>
  <c r="AA148" i="3"/>
  <c r="Y148" i="3"/>
  <c r="W148" i="3"/>
  <c r="BK148" i="3"/>
  <c r="N148" i="3"/>
  <c r="BF148" i="3"/>
  <c r="BI147" i="3"/>
  <c r="BH147" i="3"/>
  <c r="BG147" i="3"/>
  <c r="BE147" i="3"/>
  <c r="AA147" i="3"/>
  <c r="Y147" i="3"/>
  <c r="W147" i="3"/>
  <c r="BK147" i="3"/>
  <c r="N147" i="3"/>
  <c r="BF147" i="3" s="1"/>
  <c r="BI143" i="3"/>
  <c r="BH143" i="3"/>
  <c r="BG143" i="3"/>
  <c r="BE143" i="3"/>
  <c r="AA143" i="3"/>
  <c r="Y143" i="3"/>
  <c r="W143" i="3"/>
  <c r="BK143" i="3"/>
  <c r="N143" i="3"/>
  <c r="BF143" i="3"/>
  <c r="BI140" i="3"/>
  <c r="BH140" i="3"/>
  <c r="BG140" i="3"/>
  <c r="BE140" i="3"/>
  <c r="AA140" i="3"/>
  <c r="Y140" i="3"/>
  <c r="W140" i="3"/>
  <c r="BK140" i="3"/>
  <c r="N140" i="3"/>
  <c r="BF140" i="3" s="1"/>
  <c r="BI139" i="3"/>
  <c r="BH139" i="3"/>
  <c r="BG139" i="3"/>
  <c r="BE139" i="3"/>
  <c r="AA139" i="3"/>
  <c r="Y139" i="3"/>
  <c r="W139" i="3"/>
  <c r="BK139" i="3"/>
  <c r="N139" i="3"/>
  <c r="BF139" i="3"/>
  <c r="BI136" i="3"/>
  <c r="BH136" i="3"/>
  <c r="BG136" i="3"/>
  <c r="BE136" i="3"/>
  <c r="AA136" i="3"/>
  <c r="Y136" i="3"/>
  <c r="W136" i="3"/>
  <c r="BK136" i="3"/>
  <c r="N136" i="3"/>
  <c r="BF136" i="3" s="1"/>
  <c r="BI135" i="3"/>
  <c r="BH135" i="3"/>
  <c r="BG135" i="3"/>
  <c r="BE135" i="3"/>
  <c r="AA135" i="3"/>
  <c r="Y135" i="3"/>
  <c r="W135" i="3"/>
  <c r="BK135" i="3"/>
  <c r="N135" i="3"/>
  <c r="BF135" i="3"/>
  <c r="BI130" i="3"/>
  <c r="BH130" i="3"/>
  <c r="BG130" i="3"/>
  <c r="BE130" i="3"/>
  <c r="AA130" i="3"/>
  <c r="Y130" i="3"/>
  <c r="W130" i="3"/>
  <c r="BK130" i="3"/>
  <c r="N130" i="3"/>
  <c r="BF130" i="3" s="1"/>
  <c r="BI129" i="3"/>
  <c r="BH129" i="3"/>
  <c r="BG129" i="3"/>
  <c r="BE129" i="3"/>
  <c r="AA129" i="3"/>
  <c r="Y129" i="3"/>
  <c r="W129" i="3"/>
  <c r="W126" i="3" s="1"/>
  <c r="BK129" i="3"/>
  <c r="N129" i="3"/>
  <c r="BF129" i="3"/>
  <c r="BI128" i="3"/>
  <c r="BH128" i="3"/>
  <c r="BG128" i="3"/>
  <c r="BE128" i="3"/>
  <c r="AA128" i="3"/>
  <c r="AA126" i="3" s="1"/>
  <c r="Y128" i="3"/>
  <c r="W128" i="3"/>
  <c r="BK128" i="3"/>
  <c r="N128" i="3"/>
  <c r="BF128" i="3" s="1"/>
  <c r="BI127" i="3"/>
  <c r="BH127" i="3"/>
  <c r="BG127" i="3"/>
  <c r="BE127" i="3"/>
  <c r="AA127" i="3"/>
  <c r="Y127" i="3"/>
  <c r="Y126" i="3"/>
  <c r="W127" i="3"/>
  <c r="BK127" i="3"/>
  <c r="BK126" i="3"/>
  <c r="N126" i="3" s="1"/>
  <c r="N90" i="3" s="1"/>
  <c r="N127" i="3"/>
  <c r="BF127" i="3"/>
  <c r="M121" i="3"/>
  <c r="M120" i="3"/>
  <c r="F120" i="3"/>
  <c r="F118" i="3"/>
  <c r="F116" i="3"/>
  <c r="BI105" i="3"/>
  <c r="BH105" i="3"/>
  <c r="BG105" i="3"/>
  <c r="BE105" i="3"/>
  <c r="BI104" i="3"/>
  <c r="BH104" i="3"/>
  <c r="BG104" i="3"/>
  <c r="BE104" i="3"/>
  <c r="BI103" i="3"/>
  <c r="BH103" i="3"/>
  <c r="BG103" i="3"/>
  <c r="BE103" i="3"/>
  <c r="BI102" i="3"/>
  <c r="BH102" i="3"/>
  <c r="BG102" i="3"/>
  <c r="BE102" i="3"/>
  <c r="BI101" i="3"/>
  <c r="H36" i="3" s="1"/>
  <c r="BD89" i="1" s="1"/>
  <c r="BH101" i="3"/>
  <c r="BG101" i="3"/>
  <c r="BE101" i="3"/>
  <c r="BI100" i="3"/>
  <c r="BH100" i="3"/>
  <c r="H35" i="3" s="1"/>
  <c r="BC89" i="1" s="1"/>
  <c r="BG100" i="3"/>
  <c r="H34" i="3" s="1"/>
  <c r="BB89" i="1" s="1"/>
  <c r="BE100" i="3"/>
  <c r="H32" i="3" s="1"/>
  <c r="AZ89" i="1" s="1"/>
  <c r="M32" i="3"/>
  <c r="AV89" i="1" s="1"/>
  <c r="M84" i="3"/>
  <c r="M83" i="3"/>
  <c r="F83" i="3"/>
  <c r="F81" i="3"/>
  <c r="F79" i="3"/>
  <c r="O15" i="3"/>
  <c r="E15" i="3"/>
  <c r="O14" i="3"/>
  <c r="O9" i="3"/>
  <c r="F6" i="3"/>
  <c r="F78" i="3" s="1"/>
  <c r="F115" i="3"/>
  <c r="AY88" i="1"/>
  <c r="AX88" i="1"/>
  <c r="BI213" i="2"/>
  <c r="BH213" i="2"/>
  <c r="BG213" i="2"/>
  <c r="BE213" i="2"/>
  <c r="BK213" i="2"/>
  <c r="N213" i="2" s="1"/>
  <c r="BF213" i="2" s="1"/>
  <c r="BI212" i="2"/>
  <c r="BH212" i="2"/>
  <c r="BG212" i="2"/>
  <c r="BE212" i="2"/>
  <c r="BK212" i="2"/>
  <c r="N212" i="2"/>
  <c r="BF212" i="2" s="1"/>
  <c r="BI211" i="2"/>
  <c r="BH211" i="2"/>
  <c r="BG211" i="2"/>
  <c r="BE211" i="2"/>
  <c r="BK211" i="2"/>
  <c r="N211" i="2"/>
  <c r="BF211" i="2"/>
  <c r="BI210" i="2"/>
  <c r="BH210" i="2"/>
  <c r="BG210" i="2"/>
  <c r="BE210" i="2"/>
  <c r="BK210" i="2"/>
  <c r="N210" i="2" s="1"/>
  <c r="BF210" i="2" s="1"/>
  <c r="BI209" i="2"/>
  <c r="BH209" i="2"/>
  <c r="BG209" i="2"/>
  <c r="BE209" i="2"/>
  <c r="BK209" i="2"/>
  <c r="BI207" i="2"/>
  <c r="BH207" i="2"/>
  <c r="BG207" i="2"/>
  <c r="BE207" i="2"/>
  <c r="AA207" i="2"/>
  <c r="Y207" i="2"/>
  <c r="W207" i="2"/>
  <c r="BK207" i="2"/>
  <c r="N207" i="2"/>
  <c r="BF207" i="2"/>
  <c r="BI206" i="2"/>
  <c r="BH206" i="2"/>
  <c r="BG206" i="2"/>
  <c r="BE206" i="2"/>
  <c r="AA206" i="2"/>
  <c r="AA199" i="2" s="1"/>
  <c r="AA198" i="2" s="1"/>
  <c r="Y206" i="2"/>
  <c r="W206" i="2"/>
  <c r="BK206" i="2"/>
  <c r="N206" i="2"/>
  <c r="BF206" i="2" s="1"/>
  <c r="BI200" i="2"/>
  <c r="BH200" i="2"/>
  <c r="BG200" i="2"/>
  <c r="BE200" i="2"/>
  <c r="AA200" i="2"/>
  <c r="Y200" i="2"/>
  <c r="Y199" i="2" s="1"/>
  <c r="Y198" i="2" s="1"/>
  <c r="W200" i="2"/>
  <c r="W199" i="2" s="1"/>
  <c r="W198" i="2" s="1"/>
  <c r="BK200" i="2"/>
  <c r="BK199" i="2"/>
  <c r="N200" i="2"/>
  <c r="BF200" i="2" s="1"/>
  <c r="BI197" i="2"/>
  <c r="BH197" i="2"/>
  <c r="BG197" i="2"/>
  <c r="BE197" i="2"/>
  <c r="AA197" i="2"/>
  <c r="AA196" i="2" s="1"/>
  <c r="Y197" i="2"/>
  <c r="Y196" i="2"/>
  <c r="W197" i="2"/>
  <c r="W196" i="2" s="1"/>
  <c r="BK197" i="2"/>
  <c r="BK196" i="2"/>
  <c r="N196" i="2"/>
  <c r="N92" i="2" s="1"/>
  <c r="N197" i="2"/>
  <c r="BF197" i="2" s="1"/>
  <c r="BI195" i="2"/>
  <c r="BH195" i="2"/>
  <c r="BG195" i="2"/>
  <c r="BE195" i="2"/>
  <c r="AA195" i="2"/>
  <c r="AA191" i="2" s="1"/>
  <c r="Y195" i="2"/>
  <c r="W195" i="2"/>
  <c r="BK195" i="2"/>
  <c r="N195" i="2"/>
  <c r="BF195" i="2" s="1"/>
  <c r="BI192" i="2"/>
  <c r="BH192" i="2"/>
  <c r="BG192" i="2"/>
  <c r="BE192" i="2"/>
  <c r="AA192" i="2"/>
  <c r="Y192" i="2"/>
  <c r="Y191" i="2" s="1"/>
  <c r="W192" i="2"/>
  <c r="W191" i="2"/>
  <c r="BK192" i="2"/>
  <c r="BK191" i="2" s="1"/>
  <c r="N191" i="2" s="1"/>
  <c r="N91" i="2" s="1"/>
  <c r="N192" i="2"/>
  <c r="BF192" i="2"/>
  <c r="BI190" i="2"/>
  <c r="BH190" i="2"/>
  <c r="BG190" i="2"/>
  <c r="BE190" i="2"/>
  <c r="AA190" i="2"/>
  <c r="Y190" i="2"/>
  <c r="W190" i="2"/>
  <c r="BK190" i="2"/>
  <c r="N190" i="2"/>
  <c r="BF190" i="2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BK188" i="2"/>
  <c r="N188" i="2"/>
  <c r="BF188" i="2"/>
  <c r="BI187" i="2"/>
  <c r="BH187" i="2"/>
  <c r="BG187" i="2"/>
  <c r="BE187" i="2"/>
  <c r="AA187" i="2"/>
  <c r="Y187" i="2"/>
  <c r="W187" i="2"/>
  <c r="BK187" i="2"/>
  <c r="N187" i="2"/>
  <c r="BF187" i="2"/>
  <c r="BI186" i="2"/>
  <c r="BH186" i="2"/>
  <c r="BG186" i="2"/>
  <c r="BE186" i="2"/>
  <c r="AA186" i="2"/>
  <c r="Y186" i="2"/>
  <c r="W186" i="2"/>
  <c r="BK186" i="2"/>
  <c r="N186" i="2"/>
  <c r="BF186" i="2"/>
  <c r="BI185" i="2"/>
  <c r="BH185" i="2"/>
  <c r="BG185" i="2"/>
  <c r="BE185" i="2"/>
  <c r="AA185" i="2"/>
  <c r="Y185" i="2"/>
  <c r="W185" i="2"/>
  <c r="BK185" i="2"/>
  <c r="N185" i="2"/>
  <c r="BF185" i="2"/>
  <c r="BI184" i="2"/>
  <c r="BH184" i="2"/>
  <c r="BG184" i="2"/>
  <c r="BE184" i="2"/>
  <c r="AA184" i="2"/>
  <c r="Y184" i="2"/>
  <c r="W184" i="2"/>
  <c r="BK184" i="2"/>
  <c r="N184" i="2"/>
  <c r="BF184" i="2"/>
  <c r="BI183" i="2"/>
  <c r="BH183" i="2"/>
  <c r="BG183" i="2"/>
  <c r="BE183" i="2"/>
  <c r="AA183" i="2"/>
  <c r="Y183" i="2"/>
  <c r="W183" i="2"/>
  <c r="BK183" i="2"/>
  <c r="N183" i="2"/>
  <c r="BF183" i="2"/>
  <c r="BI182" i="2"/>
  <c r="BH182" i="2"/>
  <c r="BG182" i="2"/>
  <c r="BE182" i="2"/>
  <c r="AA182" i="2"/>
  <c r="Y182" i="2"/>
  <c r="W182" i="2"/>
  <c r="BK182" i="2"/>
  <c r="N182" i="2"/>
  <c r="BF182" i="2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/>
  <c r="BI178" i="2"/>
  <c r="BH178" i="2"/>
  <c r="BG178" i="2"/>
  <c r="BE178" i="2"/>
  <c r="AA178" i="2"/>
  <c r="Y178" i="2"/>
  <c r="W178" i="2"/>
  <c r="BK178" i="2"/>
  <c r="N178" i="2"/>
  <c r="BF178" i="2"/>
  <c r="BI175" i="2"/>
  <c r="BH175" i="2"/>
  <c r="BG175" i="2"/>
  <c r="BE175" i="2"/>
  <c r="AA175" i="2"/>
  <c r="Y175" i="2"/>
  <c r="W175" i="2"/>
  <c r="BK175" i="2"/>
  <c r="N175" i="2"/>
  <c r="BF175" i="2"/>
  <c r="BI167" i="2"/>
  <c r="BH167" i="2"/>
  <c r="BG167" i="2"/>
  <c r="BE167" i="2"/>
  <c r="AA167" i="2"/>
  <c r="Y167" i="2"/>
  <c r="W167" i="2"/>
  <c r="BK167" i="2"/>
  <c r="N167" i="2"/>
  <c r="BF167" i="2"/>
  <c r="BI161" i="2"/>
  <c r="BH161" i="2"/>
  <c r="BG161" i="2"/>
  <c r="BE161" i="2"/>
  <c r="AA161" i="2"/>
  <c r="Y161" i="2"/>
  <c r="W161" i="2"/>
  <c r="BK161" i="2"/>
  <c r="N161" i="2"/>
  <c r="BF161" i="2"/>
  <c r="BI155" i="2"/>
  <c r="BH155" i="2"/>
  <c r="BG155" i="2"/>
  <c r="BE155" i="2"/>
  <c r="AA155" i="2"/>
  <c r="Y155" i="2"/>
  <c r="W155" i="2"/>
  <c r="BK155" i="2"/>
  <c r="N155" i="2"/>
  <c r="BF155" i="2"/>
  <c r="BI143" i="2"/>
  <c r="BH143" i="2"/>
  <c r="BG143" i="2"/>
  <c r="BE143" i="2"/>
  <c r="AA143" i="2"/>
  <c r="Y143" i="2"/>
  <c r="W143" i="2"/>
  <c r="BK143" i="2"/>
  <c r="N143" i="2"/>
  <c r="BF143" i="2"/>
  <c r="BI142" i="2"/>
  <c r="BH142" i="2"/>
  <c r="BG142" i="2"/>
  <c r="BE142" i="2"/>
  <c r="AA142" i="2"/>
  <c r="Y142" i="2"/>
  <c r="W142" i="2"/>
  <c r="BK142" i="2"/>
  <c r="N142" i="2"/>
  <c r="BF142" i="2"/>
  <c r="BI140" i="2"/>
  <c r="BH140" i="2"/>
  <c r="BG140" i="2"/>
  <c r="BE140" i="2"/>
  <c r="AA140" i="2"/>
  <c r="Y140" i="2"/>
  <c r="W140" i="2"/>
  <c r="BK140" i="2"/>
  <c r="N140" i="2"/>
  <c r="BF140" i="2"/>
  <c r="BI138" i="2"/>
  <c r="BH138" i="2"/>
  <c r="BG138" i="2"/>
  <c r="BE138" i="2"/>
  <c r="AA138" i="2"/>
  <c r="Y138" i="2"/>
  <c r="W138" i="2"/>
  <c r="BK138" i="2"/>
  <c r="N138" i="2"/>
  <c r="BF138" i="2"/>
  <c r="BI137" i="2"/>
  <c r="BH137" i="2"/>
  <c r="BG137" i="2"/>
  <c r="BE137" i="2"/>
  <c r="AA137" i="2"/>
  <c r="Y137" i="2"/>
  <c r="W137" i="2"/>
  <c r="BK137" i="2"/>
  <c r="N137" i="2"/>
  <c r="BF137" i="2"/>
  <c r="BI134" i="2"/>
  <c r="BH134" i="2"/>
  <c r="BG134" i="2"/>
  <c r="BE134" i="2"/>
  <c r="AA134" i="2"/>
  <c r="Y134" i="2"/>
  <c r="W134" i="2"/>
  <c r="BK134" i="2"/>
  <c r="N134" i="2"/>
  <c r="BF134" i="2"/>
  <c r="BI133" i="2"/>
  <c r="BH133" i="2"/>
  <c r="BG133" i="2"/>
  <c r="BE133" i="2"/>
  <c r="AA133" i="2"/>
  <c r="Y133" i="2"/>
  <c r="W133" i="2"/>
  <c r="BK133" i="2"/>
  <c r="N133" i="2"/>
  <c r="BF133" i="2"/>
  <c r="BI125" i="2"/>
  <c r="BH125" i="2"/>
  <c r="BG125" i="2"/>
  <c r="BE125" i="2"/>
  <c r="AA125" i="2"/>
  <c r="AA124" i="2"/>
  <c r="AA123" i="2" s="1"/>
  <c r="AA122" i="2" s="1"/>
  <c r="Y125" i="2"/>
  <c r="Y124" i="2"/>
  <c r="Y123" i="2" s="1"/>
  <c r="Y122" i="2" s="1"/>
  <c r="W125" i="2"/>
  <c r="W124" i="2"/>
  <c r="W123" i="2" s="1"/>
  <c r="W122" i="2" s="1"/>
  <c r="AU88" i="1" s="1"/>
  <c r="BK125" i="2"/>
  <c r="BK124" i="2" s="1"/>
  <c r="N125" i="2"/>
  <c r="BF125" i="2" s="1"/>
  <c r="M119" i="2"/>
  <c r="M118" i="2"/>
  <c r="F118" i="2"/>
  <c r="F116" i="2"/>
  <c r="F11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8" i="2"/>
  <c r="H36" i="2"/>
  <c r="BD88" i="1" s="1"/>
  <c r="BD87" i="1" s="1"/>
  <c r="W35" i="1" s="1"/>
  <c r="BH98" i="2"/>
  <c r="H35" i="2" s="1"/>
  <c r="BC88" i="1" s="1"/>
  <c r="BC87" i="1" s="1"/>
  <c r="BG98" i="2"/>
  <c r="H34" i="2"/>
  <c r="BB88" i="1" s="1"/>
  <c r="BB87" i="1" s="1"/>
  <c r="BE98" i="2"/>
  <c r="H32" i="2" s="1"/>
  <c r="AZ88" i="1" s="1"/>
  <c r="AZ87" i="1" s="1"/>
  <c r="M84" i="2"/>
  <c r="M83" i="2"/>
  <c r="F83" i="2"/>
  <c r="F81" i="2"/>
  <c r="F79" i="2"/>
  <c r="O15" i="2"/>
  <c r="E15" i="2"/>
  <c r="F84" i="2" s="1"/>
  <c r="F119" i="2"/>
  <c r="O14" i="2"/>
  <c r="O9" i="2"/>
  <c r="M81" i="2" s="1"/>
  <c r="M116" i="2"/>
  <c r="F6" i="2"/>
  <c r="F113" i="2" s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W33" i="1" l="1"/>
  <c r="AX87" i="1"/>
  <c r="W34" i="1"/>
  <c r="AY87" i="1"/>
  <c r="AV87" i="1"/>
  <c r="BK123" i="2"/>
  <c r="N124" i="2"/>
  <c r="N90" i="2" s="1"/>
  <c r="F78" i="2"/>
  <c r="BK208" i="2"/>
  <c r="N208" i="2" s="1"/>
  <c r="N95" i="2" s="1"/>
  <c r="N209" i="2"/>
  <c r="BF209" i="2" s="1"/>
  <c r="M118" i="3"/>
  <c r="M81" i="3"/>
  <c r="M32" i="2"/>
  <c r="AV88" i="1" s="1"/>
  <c r="N199" i="2"/>
  <c r="N94" i="2" s="1"/>
  <c r="BK198" i="2"/>
  <c r="N198" i="2" s="1"/>
  <c r="N93" i="2" s="1"/>
  <c r="F121" i="3"/>
  <c r="F84" i="3"/>
  <c r="AA125" i="3"/>
  <c r="AA124" i="3" s="1"/>
  <c r="W125" i="3"/>
  <c r="W124" i="3" s="1"/>
  <c r="AU89" i="1" s="1"/>
  <c r="AU87" i="1" s="1"/>
  <c r="BK230" i="3"/>
  <c r="N230" i="3" s="1"/>
  <c r="N95" i="3" s="1"/>
  <c r="N231" i="3"/>
  <c r="N96" i="3" s="1"/>
  <c r="BK122" i="4"/>
  <c r="N123" i="4"/>
  <c r="N90" i="4" s="1"/>
  <c r="F78" i="4"/>
  <c r="BK181" i="4"/>
  <c r="N181" i="4" s="1"/>
  <c r="N94" i="4" s="1"/>
  <c r="BK125" i="3"/>
  <c r="BK124" i="3" l="1"/>
  <c r="N124" i="3" s="1"/>
  <c r="N88" i="3" s="1"/>
  <c r="N125" i="3"/>
  <c r="N89" i="3" s="1"/>
  <c r="N122" i="4"/>
  <c r="N89" i="4" s="1"/>
  <c r="BK121" i="4"/>
  <c r="N121" i="4" s="1"/>
  <c r="N88" i="4" s="1"/>
  <c r="N123" i="2"/>
  <c r="N89" i="2" s="1"/>
  <c r="BK122" i="2"/>
  <c r="N122" i="2" s="1"/>
  <c r="N88" i="2" s="1"/>
  <c r="N101" i="4" l="1"/>
  <c r="BF101" i="4" s="1"/>
  <c r="N99" i="4"/>
  <c r="BF99" i="4" s="1"/>
  <c r="M27" i="4"/>
  <c r="N102" i="4"/>
  <c r="BF102" i="4" s="1"/>
  <c r="N100" i="4"/>
  <c r="BF100" i="4" s="1"/>
  <c r="N98" i="4"/>
  <c r="BF98" i="4" s="1"/>
  <c r="N97" i="4"/>
  <c r="N102" i="2"/>
  <c r="BF102" i="2" s="1"/>
  <c r="N100" i="2"/>
  <c r="BF100" i="2" s="1"/>
  <c r="M27" i="2"/>
  <c r="N103" i="2"/>
  <c r="BF103" i="2" s="1"/>
  <c r="N101" i="2"/>
  <c r="BF101" i="2" s="1"/>
  <c r="N99" i="2"/>
  <c r="BF99" i="2" s="1"/>
  <c r="N98" i="2"/>
  <c r="N105" i="3"/>
  <c r="BF105" i="3" s="1"/>
  <c r="N103" i="3"/>
  <c r="BF103" i="3" s="1"/>
  <c r="N101" i="3"/>
  <c r="BF101" i="3" s="1"/>
  <c r="N100" i="3"/>
  <c r="N104" i="3"/>
  <c r="BF104" i="3" s="1"/>
  <c r="N102" i="3"/>
  <c r="BF102" i="3" s="1"/>
  <c r="M27" i="3"/>
  <c r="N99" i="3" l="1"/>
  <c r="BF100" i="3"/>
  <c r="BF98" i="2"/>
  <c r="N97" i="2"/>
  <c r="BF97" i="4"/>
  <c r="N96" i="4"/>
  <c r="H33" i="2" l="1"/>
  <c r="BA88" i="1" s="1"/>
  <c r="M33" i="2"/>
  <c r="AW88" i="1" s="1"/>
  <c r="AT88" i="1" s="1"/>
  <c r="H33" i="4"/>
  <c r="BA90" i="1" s="1"/>
  <c r="M33" i="4"/>
  <c r="AW90" i="1" s="1"/>
  <c r="AT90" i="1" s="1"/>
  <c r="M28" i="4"/>
  <c r="L104" i="4"/>
  <c r="M28" i="3"/>
  <c r="L107" i="3"/>
  <c r="M33" i="3"/>
  <c r="AW89" i="1" s="1"/>
  <c r="AT89" i="1" s="1"/>
  <c r="H33" i="3"/>
  <c r="BA89" i="1" s="1"/>
  <c r="M28" i="2"/>
  <c r="L105" i="2"/>
  <c r="AS88" i="1" l="1"/>
  <c r="M30" i="2"/>
  <c r="AS89" i="1"/>
  <c r="M30" i="3"/>
  <c r="AS90" i="1"/>
  <c r="M30" i="4"/>
  <c r="BA87" i="1"/>
  <c r="W32" i="1" l="1"/>
  <c r="AW87" i="1"/>
  <c r="L38" i="2"/>
  <c r="AG88" i="1"/>
  <c r="AG89" i="1"/>
  <c r="AN89" i="1" s="1"/>
  <c r="L38" i="3"/>
  <c r="L38" i="4"/>
  <c r="AG90" i="1"/>
  <c r="AN90" i="1" s="1"/>
  <c r="AS87" i="1"/>
  <c r="AG87" i="1" l="1"/>
  <c r="AN88" i="1"/>
  <c r="AK32" i="1"/>
  <c r="AT87" i="1"/>
  <c r="AG96" i="1" l="1"/>
  <c r="AN87" i="1"/>
  <c r="AG95" i="1"/>
  <c r="AG94" i="1"/>
  <c r="AG93" i="1"/>
  <c r="AK26" i="1"/>
  <c r="AG92" i="1" l="1"/>
  <c r="AV93" i="1"/>
  <c r="BY93" i="1" s="1"/>
  <c r="CD93" i="1"/>
  <c r="AV94" i="1"/>
  <c r="BY94" i="1" s="1"/>
  <c r="CD94" i="1"/>
  <c r="CD95" i="1"/>
  <c r="AV95" i="1"/>
  <c r="BY95" i="1" s="1"/>
  <c r="CD96" i="1"/>
  <c r="AV96" i="1"/>
  <c r="BY96" i="1" s="1"/>
  <c r="AK31" i="1" l="1"/>
  <c r="AN94" i="1"/>
  <c r="AN93" i="1"/>
  <c r="AK27" i="1"/>
  <c r="AK29" i="1" s="1"/>
  <c r="AK37" i="1" s="1"/>
  <c r="AG98" i="1"/>
  <c r="AN96" i="1"/>
  <c r="AN95" i="1"/>
  <c r="W31" i="1"/>
  <c r="AN92" i="1" l="1"/>
  <c r="AN98" i="1" s="1"/>
</calcChain>
</file>

<file path=xl/sharedStrings.xml><?xml version="1.0" encoding="utf-8"?>
<sst xmlns="http://schemas.openxmlformats.org/spreadsheetml/2006/main" count="3456" uniqueCount="575">
  <si>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</si>
  <si>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</si>
  <si>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</si>
  <si>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</si>
  <si>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</si>
  <si>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</si>
  <si>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</si>
  <si>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</si>
  <si>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</si>
  <si>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</si>
  <si>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</si>
  <si>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</si>
  <si>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</si>
  <si>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</si>
  <si>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0,001</t>
  </si>
  <si>
    <t>Kód:</t>
  </si>
  <si>
    <t>2-18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</si>
  <si>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</si>
  <si>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</si>
  <si>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VODOZÁDRŽNÉ OPATRENIA V INTRAVILÁNE MESTA BREZNO - VEREJNÝ PRIESTOR CENTRA MESTA</t>
  </si>
  <si>
    <t>JKSO:</t>
  </si>
  <si>
    <t>KS:</t>
  </si>
  <si>
    <t>Miesto:</t>
  </si>
  <si>
    <t>parc.č. KN-C 3382, 3383, k.ú. Brezno</t>
  </si>
  <si>
    <t>Dátum:</t>
  </si>
  <si>
    <t>5. 7. 2018</t>
  </si>
  <si>
    <t>Objednávateľ:</t>
  </si>
  <si>
    <t>IČO:</t>
  </si>
  <si>
    <t>Mesto Brezno</t>
  </si>
  <si>
    <t>IČO DPH:</t>
  </si>
  <si>
    <t>Zhotoviteľ:</t>
  </si>
  <si>
    <t>Vyplň údaj</t>
  </si>
  <si>
    <t>Projektant:</t>
  </si>
  <si>
    <t>Ing. Barbora Halásová</t>
  </si>
  <si>
    <t>True</t>
  </si>
  <si>
    <t>Spracovateľ:</t>
  </si>
  <si>
    <t>Peter Vandriak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</si>
  <si>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</si>
  <si>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</si>
  <si>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</si>
  <si>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</si>
  <si>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</si>
  <si>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</si>
  <si>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</si>
  <si>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</si>
  <si>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</si>
  <si>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</si>
  <si>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</si>
  <si>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</si>
  <si>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</si>
  <si>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</si>
  <si>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</si>
  <si>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</si>
  <si>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</si>
  <si>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</si>
  <si>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</si>
  <si>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</si>
  <si>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</si>
  <si>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</si>
  <si>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</si>
  <si>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</si>
  <si>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</si>
  <si>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</si>
  <si>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</si>
  <si>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</si>
  <si>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</si>
  <si>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</si>
  <si>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</si>
  <si>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</si>
  <si>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</si>
  <si>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</si>
  <si>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</si>
  <si>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</si>
  <si>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</si>
  <si>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</si>
  <si>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</si>
  <si>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</si>
  <si>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</si>
  <si>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</si>
  <si>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</si>
  <si>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{a2a61d97-bc47-4fd2-a69c-f08ac18c6f29}</t>
  </si>
  <si>
    <t>{00000000-0000-0000-0000-000000000000}</t>
  </si>
  <si>
    <t>/</t>
  </si>
  <si>
    <t>2-18-1</t>
  </si>
  <si>
    <t>SO 01 RETENČNÉ PRVKY (DAŽĎOVÉ ZÁHRADY, ZASAKOVACÍ PÁS)</t>
  </si>
  <si>
    <t>1</t>
  </si>
  <si>
    <t>{66f53b55-e5a2-41bf-8cb0-04460b707db4}</t>
  </si>
  <si>
    <t>2-18-2</t>
  </si>
  <si>
    <t>SO 02 OPRAVA SPEVNENÝCH PLOCH</t>
  </si>
  <si>
    <t>{2d395694-d2fb-4874-a374-1675a0573fda}</t>
  </si>
  <si>
    <t>2-18-3</t>
  </si>
  <si>
    <t>SO 03 SADOVÉ ÚPRAVY</t>
  </si>
  <si>
    <t>{26d426a6-98fb-40af-9889-509bce7e877e}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</si>
  <si>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</si>
  <si>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</si>
  <si>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</si>
  <si>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</si>
  <si>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</si>
  <si>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</si>
  <si>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</si>
  <si>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</si>
  <si>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</si>
  <si>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</si>
  <si>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</si>
  <si>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</si>
  <si>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</si>
  <si>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</si>
  <si>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</si>
  <si>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</si>
  <si>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2-18-1 - SO 01 RETENČNÉ PRVKY (DAŽĎOVÉ ZÁHRADY, ZASAKOVACÍ PÁS)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</si>
  <si>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</si>
  <si>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</si>
  <si>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</si>
  <si>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</si>
  <si>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</si>
  <si>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</si>
  <si>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</si>
  <si>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</si>
  <si>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</si>
  <si>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99 - Presun hmôt HSV</t>
  </si>
  <si>
    <t>PSV - Práce a dodávky PSV</t>
  </si>
  <si>
    <t xml:space="preserve">    772 - Podlahy z prírod.a konglomer.kameňa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</si>
  <si>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</si>
  <si>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</si>
  <si>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</si>
  <si>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</si>
  <si>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</si>
  <si>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</si>
  <si>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</si>
  <si>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</si>
  <si>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</si>
  <si>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</si>
  <si>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</si>
  <si>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</si>
  <si>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</si>
  <si>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</si>
  <si>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</si>
  <si>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</si>
  <si>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</si>
  <si>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</si>
  <si>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</si>
  <si>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</si>
  <si>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</si>
  <si>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</si>
  <si>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</si>
  <si>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</si>
  <si>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</si>
  <si>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</si>
  <si>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</si>
  <si>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131201102</t>
  </si>
  <si>
    <t>Výkop nezapaženej jamy v hornine 3, nad 100 do 1000 m3</t>
  </si>
  <si>
    <t>m3</t>
  </si>
  <si>
    <t>4</t>
  </si>
  <si>
    <t>-1924335065</t>
  </si>
  <si>
    <t>"dažďová záhrada DN600"</t>
  </si>
  <si>
    <t>VV</t>
  </si>
  <si>
    <t>3,14*(2)^2*1*3</t>
  </si>
  <si>
    <t>((3,14*(3)^2)-(3,14*(2)^2))*0,68*3</t>
  </si>
  <si>
    <t>"dažďová záhrada DN450"</t>
  </si>
  <si>
    <t>3,14*(1,25)^2*1*6</t>
  </si>
  <si>
    <t>((3,14*(2,25)^2)-(3,14*(1,25)^2))*0,68*6</t>
  </si>
  <si>
    <t>Súčet</t>
  </si>
  <si>
    <t>3</t>
  </si>
  <si>
    <t>131201109</t>
  </si>
  <si>
    <t>Hĺbenie nezapažených jám a zárezov. Príplatok za lepivosť horniny 3</t>
  </si>
  <si>
    <t>-532771293</t>
  </si>
  <si>
    <t>132201101</t>
  </si>
  <si>
    <t>Výkop ryhy do šírky 600 mm v horn.3 do 100 m3</t>
  </si>
  <si>
    <t>-282737782</t>
  </si>
  <si>
    <t>"zasakovací pás"115,3*0,5*0,6</t>
  </si>
  <si>
    <t>5</t>
  </si>
  <si>
    <t>132201109</t>
  </si>
  <si>
    <t>Príplatok k cene za lepivosť pri hĺbení rýh šírky do 600 mm zapažených i nezapažených s urovnaním dna v hornine 3</t>
  </si>
  <si>
    <t>998656363</t>
  </si>
  <si>
    <t>6</t>
  </si>
  <si>
    <t>162501122</t>
  </si>
  <si>
    <t>Vodorovné premiestnenie výkopku po spevnenej ceste z horniny tr.1-4, nad 100 do 1000 m3 na vzdialenosť do 3000 m</t>
  </si>
  <si>
    <t>657660834</t>
  </si>
  <si>
    <t>143,985+34,59</t>
  </si>
  <si>
    <t>7</t>
  </si>
  <si>
    <t>162501123</t>
  </si>
  <si>
    <t>Vodorovné premiestnenie výkopku po spevnenej ceste z horniny tr.1-4, nad 100 do 1000 m3, príplatok k cene za každých ďalšich a začatých 1000 m</t>
  </si>
  <si>
    <t>-2030620283</t>
  </si>
  <si>
    <t>178,575*17</t>
  </si>
  <si>
    <t>8</t>
  </si>
  <si>
    <t>171209002</t>
  </si>
  <si>
    <t>Poplatok za skladovanie - zemina a kamenivo (17 05) ostatné</t>
  </si>
  <si>
    <t>1599282856</t>
  </si>
  <si>
    <t>18</t>
  </si>
  <si>
    <t>174101102</t>
  </si>
  <si>
    <t>Zásyp sypaninou v uzavretých priestoroch s urovnaním povrchu zásypu</t>
  </si>
  <si>
    <t>-1108311276</t>
  </si>
  <si>
    <t>"fr.32-64"3,14*(2)^2*0,15*3</t>
  </si>
  <si>
    <t>"fr.8-32"3,14*(2)^2*0,35*3</t>
  </si>
  <si>
    <t>"fr.5-10"3,14*(2)^2*0,1*3</t>
  </si>
  <si>
    <t>"fr. 8-32"((3,14*(3)^2)-(3,14*(2)^2))*0,4*3</t>
  </si>
  <si>
    <t>"fr. 32-64"3,14*(1,25)^2*0,15*6</t>
  </si>
  <si>
    <t>"fr. 8-32"3,14*(1,25)^2*0,35*6</t>
  </si>
  <si>
    <t>"fr. 5-10"3,14*(1,25)^2*0,1*6</t>
  </si>
  <si>
    <t>"fr. 8-32"((3,14*(2,25)^2)-(3,14*(1,25)^2))*0,4*6</t>
  </si>
  <si>
    <t>19</t>
  </si>
  <si>
    <t>M</t>
  </si>
  <si>
    <t>583310002800</t>
  </si>
  <si>
    <t>Štrkopiesok frakcia 0-8 mm, STN EN 13242 + A1</t>
  </si>
  <si>
    <t>t</t>
  </si>
  <si>
    <t>-894729757</t>
  </si>
  <si>
    <t>"fr.5-10"3,14*(2)^2*0,1*3*1,6</t>
  </si>
  <si>
    <t>"fr. 5-10"3,14*(1,25)^2*0,1*6*1,6</t>
  </si>
  <si>
    <t>583310002000</t>
  </si>
  <si>
    <t>Kamenivo ťažené hrubé frakcia 32-63 mm, STN EN 13242 + A1</t>
  </si>
  <si>
    <t>1814511487</t>
  </si>
  <si>
    <t>"fr.32-64"3,14*(2)^2*0,15*3*1,6</t>
  </si>
  <si>
    <t>"fr. 32-64"3,14*(1,25)^2*0,15*6*1,6</t>
  </si>
  <si>
    <t>21</t>
  </si>
  <si>
    <t>583310001700</t>
  </si>
  <si>
    <t>Kamenivo ťažené hrubé frakcia 8-32 mm, STN EN 13242 + A1</t>
  </si>
  <si>
    <t>-40958481</t>
  </si>
  <si>
    <t>"fr.8-32"3,14*(2)^2*0,35*3*1,6</t>
  </si>
  <si>
    <t>"fr. 8-32"((3,14*(3)^2)-(3,14*(2)^2))*0,4*3*1,6</t>
  </si>
  <si>
    <t>"fr. 8-32"3,14*(1,25)^2*0,35*6*1,6</t>
  </si>
  <si>
    <t>"fr. 8-32"((3,14*(2,25)^2)-(3,14*(1,25)^2))*0,4*6*1,6</t>
  </si>
  <si>
    <t>11</t>
  </si>
  <si>
    <t>174201101</t>
  </si>
  <si>
    <t>Zásyp sypaninou bez zhutnenia jám, šachiet, rýh, zárezov alebo okolo objektov do 100 m3</t>
  </si>
  <si>
    <t>1315632742</t>
  </si>
  <si>
    <t>12</t>
  </si>
  <si>
    <t>553887135</t>
  </si>
  <si>
    <t>34,590*1,6</t>
  </si>
  <si>
    <t>15</t>
  </si>
  <si>
    <t>180402111</t>
  </si>
  <si>
    <t>Založenie trávnika parkového výsevom v rovine do 1:5</t>
  </si>
  <si>
    <t>m2</t>
  </si>
  <si>
    <t>-645328768</t>
  </si>
  <si>
    <t>16</t>
  </si>
  <si>
    <t>0057211200</t>
  </si>
  <si>
    <t>Trávové semeno - parková zmes</t>
  </si>
  <si>
    <t>kg</t>
  </si>
  <si>
    <t>1834162709</t>
  </si>
  <si>
    <t>25</t>
  </si>
  <si>
    <t>183101211</t>
  </si>
  <si>
    <t>Hĺbenie jamiek pre výsadbu v hornine 1 až 4 s výmenou pôdy do 50% v rovine alebo na svahu do 1:5 objemu do 0, 01 m3</t>
  </si>
  <si>
    <t>ks</t>
  </si>
  <si>
    <t>-853457902</t>
  </si>
  <si>
    <t>26</t>
  </si>
  <si>
    <t>183204112</t>
  </si>
  <si>
    <t>Výsadba kvetín do pripravovanej pôdy so zaliatím s jednoduchými koreňami trvaliek</t>
  </si>
  <si>
    <t>1307681293</t>
  </si>
  <si>
    <t>27</t>
  </si>
  <si>
    <t>02662034892</t>
  </si>
  <si>
    <t>Filipendula Ulmaria</t>
  </si>
  <si>
    <t>-324713919</t>
  </si>
  <si>
    <t>28</t>
  </si>
  <si>
    <t>02662034893</t>
  </si>
  <si>
    <t>Lythrum Salicaria</t>
  </si>
  <si>
    <t>-865311656</t>
  </si>
  <si>
    <t>29</t>
  </si>
  <si>
    <t>02662034894</t>
  </si>
  <si>
    <t>Scirpus Zebrinus</t>
  </si>
  <si>
    <t>-1078635299</t>
  </si>
  <si>
    <t>30</t>
  </si>
  <si>
    <t>02662034895</t>
  </si>
  <si>
    <t>Iris Pseudacorus Alba</t>
  </si>
  <si>
    <t>-446386818</t>
  </si>
  <si>
    <t>31</t>
  </si>
  <si>
    <t>02662034896</t>
  </si>
  <si>
    <t>Iris sibirica</t>
  </si>
  <si>
    <t>2083371908</t>
  </si>
  <si>
    <t>17</t>
  </si>
  <si>
    <t>183402111</t>
  </si>
  <si>
    <t>Rozrušenie pôdy na hĺbku nad 50 do 15O mm v rovine alebo na svahu do 1:5</t>
  </si>
  <si>
    <t>38029338</t>
  </si>
  <si>
    <t>14</t>
  </si>
  <si>
    <t>183403114</t>
  </si>
  <si>
    <t>Obrobenie pôdy kultivátorovaním v rovine alebo na svahu do 1:5</t>
  </si>
  <si>
    <t>-1630902536</t>
  </si>
  <si>
    <t>9</t>
  </si>
  <si>
    <t>211971121</t>
  </si>
  <si>
    <t>Zhotov. oplášt. výplne z geotext. v ryhe alebo v záreze pri rozvinutej šírke oplášt. od 0 do 2, 5 m</t>
  </si>
  <si>
    <t>872380128</t>
  </si>
  <si>
    <t>"zasakovací pás"115,3*0,6</t>
  </si>
  <si>
    <t>10</t>
  </si>
  <si>
    <t>693110001200</t>
  </si>
  <si>
    <t>Geotextília polypropylénová PP 300</t>
  </si>
  <si>
    <t>-1804452392</t>
  </si>
  <si>
    <t>13</t>
  </si>
  <si>
    <t>998231311</t>
  </si>
  <si>
    <t>Presun hmôt pre sadovnícke a krajinárske úpravy do 5000 m vodorovne bez zvislého presunu</t>
  </si>
  <si>
    <t>454423739</t>
  </si>
  <si>
    <t>22</t>
  </si>
  <si>
    <t>772506240</t>
  </si>
  <si>
    <t xml:space="preserve">Kladenie kameňa zo zlomkov dosiek, tvar sa upravuje na mieste ručným oprac. </t>
  </si>
  <si>
    <t>763951750</t>
  </si>
  <si>
    <t>((3,14*(3)^2)-(3,14*(1,5)^2))*3*1,5</t>
  </si>
  <si>
    <t>((3,14*(2,25)^2)-(3,14*(0,8)^2))*6*1,5</t>
  </si>
  <si>
    <t>23</t>
  </si>
  <si>
    <t>583840003900</t>
  </si>
  <si>
    <t>Doskovitý kameň - andezit, priemer 300-700 mm, hrúbka 30-60 mm</t>
  </si>
  <si>
    <t>32</t>
  </si>
  <si>
    <t>1289959114</t>
  </si>
  <si>
    <t>24</t>
  </si>
  <si>
    <t>998772201</t>
  </si>
  <si>
    <t>Presun hmôt pre kamennú dlažbu v objektoch výšky do 6 m</t>
  </si>
  <si>
    <t>%</t>
  </si>
  <si>
    <t>-2143519992</t>
  </si>
  <si>
    <t>VP - Práce naviac</t>
  </si>
  <si>
    <t>PN</t>
  </si>
  <si>
    <t>2-18-2 - SO 02 OPRAVA SPEVNENÝCH PLOCH</t>
  </si>
  <si>
    <t xml:space="preserve">    5 - Komunikácie</t>
  </si>
  <si>
    <t xml:space="preserve">    9 - Ostatné konštrukcie a práce-búranie</t>
  </si>
  <si>
    <t xml:space="preserve">    711 - Izolácie proti vode a vlhkosti</t>
  </si>
  <si>
    <t>113107243</t>
  </si>
  <si>
    <t>Odstránenie krytu asfaltového v ploche nad 200 m2, hr. nad 100 do 150 mm,  -0,31600t</t>
  </si>
  <si>
    <t>1593133675</t>
  </si>
  <si>
    <t>33</t>
  </si>
  <si>
    <t>113205111</t>
  </si>
  <si>
    <t>Vytrhanie obrúb betónových, chodníkových ležatých,  -0,23000t</t>
  </si>
  <si>
    <t>m</t>
  </si>
  <si>
    <t>1772175449</t>
  </si>
  <si>
    <t>113307231</t>
  </si>
  <si>
    <t>Odstránenie podkladu v ploche nad 200 m2 z betónu prostého, hr. vrstvy do 150 mm,  -0,22500t</t>
  </si>
  <si>
    <t>87692710</t>
  </si>
  <si>
    <t>34</t>
  </si>
  <si>
    <t>122201102</t>
  </si>
  <si>
    <t>Odkopávka a prekopávka nezapažená v hornine 3, nad 100 do 1000 m3</t>
  </si>
  <si>
    <t>-597865355</t>
  </si>
  <si>
    <t>"zatrávňovacia dlažba 8cm"539,7*0,41</t>
  </si>
  <si>
    <t>"zatrávňovacia dlažba 6cm"71,5*0,39</t>
  </si>
  <si>
    <t>"betónová dlažba"2,5*0,4</t>
  </si>
  <si>
    <t>122201109</t>
  </si>
  <si>
    <t>Odkopávky a prekopávky nezapažené. Príplatok k cenám za lepivosť horniny 3</t>
  </si>
  <si>
    <t>-680411259</t>
  </si>
  <si>
    <t>36</t>
  </si>
  <si>
    <t>713220371</t>
  </si>
  <si>
    <t>"drenáž"5*0,9*3</t>
  </si>
  <si>
    <t>37</t>
  </si>
  <si>
    <t>-2070529087</t>
  </si>
  <si>
    <t>35</t>
  </si>
  <si>
    <t>132211101</t>
  </si>
  <si>
    <t>Hĺbenie rýh šírky do 600 mm v  hornine tr.3 súdržných - ručným náradím</t>
  </si>
  <si>
    <t>1968055841</t>
  </si>
  <si>
    <t>"obkop základov"20*0,9*3</t>
  </si>
  <si>
    <t>42</t>
  </si>
  <si>
    <t>151101102</t>
  </si>
  <si>
    <t>Paženie a rozopretie stien rýh pre podzemné vedenie, príložné do 4 m</t>
  </si>
  <si>
    <t>268353577</t>
  </si>
  <si>
    <t>"obkop základov"20*3</t>
  </si>
  <si>
    <t>"drenáž"5*3*2</t>
  </si>
  <si>
    <t>43</t>
  </si>
  <si>
    <t>151201112</t>
  </si>
  <si>
    <t>Odstránenie paženia rýh pre podzemné vedenie, záťažné hĺbky do 4 m</t>
  </si>
  <si>
    <t>-576274393</t>
  </si>
  <si>
    <t>40</t>
  </si>
  <si>
    <t>143829654</t>
  </si>
  <si>
    <t>250,162+13,5+54</t>
  </si>
  <si>
    <t>41</t>
  </si>
  <si>
    <t>864500809</t>
  </si>
  <si>
    <t>317,662*17</t>
  </si>
  <si>
    <t>833056479</t>
  </si>
  <si>
    <t>38</t>
  </si>
  <si>
    <t>1422242634</t>
  </si>
  <si>
    <t>"obkop základov+drenáž"25*0,9*3</t>
  </si>
  <si>
    <t>39</t>
  </si>
  <si>
    <t>583310001600</t>
  </si>
  <si>
    <t>Kamenivo ťažené hrubé frakcia 16-32 mm, STN EN 12620 + A1</t>
  </si>
  <si>
    <t>-572103557</t>
  </si>
  <si>
    <t>67,500*1,6</t>
  </si>
  <si>
    <t>58</t>
  </si>
  <si>
    <t>180405111</t>
  </si>
  <si>
    <t>Založenie trávnika vo vegetačných prefabrikátoch výsevom semena v rovine alebo vo svahu do 1:5</t>
  </si>
  <si>
    <t>482601015</t>
  </si>
  <si>
    <t>"zatrávňovacia dlažba 8cm"539,7</t>
  </si>
  <si>
    <t>"zatrávňovacia dlažba 6cm"71,5</t>
  </si>
  <si>
    <t>59</t>
  </si>
  <si>
    <t>005720001300</t>
  </si>
  <si>
    <t>Osivá tráv - trávové semeno</t>
  </si>
  <si>
    <t>-1054343143</t>
  </si>
  <si>
    <t>181101102</t>
  </si>
  <si>
    <t>Úprava pláne v zárezoch v hornine 1-4 so zhutnením</t>
  </si>
  <si>
    <t>-1196399068</t>
  </si>
  <si>
    <t>"betónová dlažba"2,5</t>
  </si>
  <si>
    <t>48</t>
  </si>
  <si>
    <t>-807089814</t>
  </si>
  <si>
    <t>"trativod"25*2</t>
  </si>
  <si>
    <t>49</t>
  </si>
  <si>
    <t>-742874536</t>
  </si>
  <si>
    <t>47</t>
  </si>
  <si>
    <t>212752125</t>
  </si>
  <si>
    <t>Trativody z flexodrenážnych rúr DN 100</t>
  </si>
  <si>
    <t>1860969736</t>
  </si>
  <si>
    <t>561252211</t>
  </si>
  <si>
    <t>Podklad z kameniva stabilizovaného cementom CBGM C 1,5/2,0  hr 150 mm</t>
  </si>
  <si>
    <t>-671697783</t>
  </si>
  <si>
    <t>"betónová dlažba 6cm"2,5</t>
  </si>
  <si>
    <t>54</t>
  </si>
  <si>
    <t>564201111</t>
  </si>
  <si>
    <t>Podklad alebo podsyp zo štrkopiesku s rozprestretím, vlhčením a zhutnením, po zhutnení hr. 30 mm</t>
  </si>
  <si>
    <t>915515262</t>
  </si>
  <si>
    <t>55</t>
  </si>
  <si>
    <t>564211111</t>
  </si>
  <si>
    <t>Výplňová zmes do zatrávňovacej dlažby 70%piesok, 30% humus hr. 50 mm</t>
  </si>
  <si>
    <t>-1054051485</t>
  </si>
  <si>
    <t>564851111</t>
  </si>
  <si>
    <t>Podklad zo štrkodrviny 8-32 mm s rozprestretím a zhutnením, po zhutnení hr. 150 mm</t>
  </si>
  <si>
    <t>2001559864</t>
  </si>
  <si>
    <t>5648511111</t>
  </si>
  <si>
    <t>Podklad zo štrkodrviny 32-64 mm s rozprestretím a zhutnením, po zhutnení hr. 150 mm</t>
  </si>
  <si>
    <t>-707735637</t>
  </si>
  <si>
    <t>596911112</t>
  </si>
  <si>
    <t>Kladenie zámkovej dlažby  hr. 6 cm pre peších nad 20 m2</t>
  </si>
  <si>
    <t>-688592033</t>
  </si>
  <si>
    <t>5922901380</t>
  </si>
  <si>
    <t>Betónová dlažba 6 cm, (10/10, 10/20, 20/20, 30/20, 30/30)</t>
  </si>
  <si>
    <t>-1936735520</t>
  </si>
  <si>
    <t>"betónová dlažba 6cm"2,5*1,02</t>
  </si>
  <si>
    <t>50</t>
  </si>
  <si>
    <t>596912112</t>
  </si>
  <si>
    <t>Kladenie dlažby z vegetačných tvárnic (bez lôžka) veľkosti do 0,25 m2 hr. 8 cm nad 20 m2</t>
  </si>
  <si>
    <t>-1070872310</t>
  </si>
  <si>
    <t>51</t>
  </si>
  <si>
    <t>592460020100</t>
  </si>
  <si>
    <t>Dlažba betónová zatrávňovacia, rozmer 400x400x80 mm, sivá</t>
  </si>
  <si>
    <t>-852111002</t>
  </si>
  <si>
    <t>52</t>
  </si>
  <si>
    <t>5969121121</t>
  </si>
  <si>
    <t>Kladenie dlažby z vegetačných tvárnic (bez lôžka) veľkosti do 0,25 m2 hr. 6 cm nad 20 m2</t>
  </si>
  <si>
    <t>-1603148395</t>
  </si>
  <si>
    <t>71,5</t>
  </si>
  <si>
    <t>53</t>
  </si>
  <si>
    <t>5924600201001</t>
  </si>
  <si>
    <t>Dlažba betónová SEMMELROCK zatrávňovacia, rozmer 400x400x60 mm, sivá</t>
  </si>
  <si>
    <t>-477720450</t>
  </si>
  <si>
    <t>917762112</t>
  </si>
  <si>
    <t>Osadenie chodník. obrubníka betónového ležatého do lôžka z betónu prosteho tr. C 16/20 s bočnou oporou</t>
  </si>
  <si>
    <t>-877940109</t>
  </si>
  <si>
    <t>592170002400</t>
  </si>
  <si>
    <t>Obrubník cestný  lxšxv 1000x200x100 mm</t>
  </si>
  <si>
    <t>-1297990960</t>
  </si>
  <si>
    <t>918101111</t>
  </si>
  <si>
    <t>Lôžko pod obrubníky, krajníky alebo obruby z dlažob. kociek z betónu prostého tr. C 10/12,5</t>
  </si>
  <si>
    <t>1268895036</t>
  </si>
  <si>
    <t>217*0,2*0,1</t>
  </si>
  <si>
    <t>56</t>
  </si>
  <si>
    <t>935112111</t>
  </si>
  <si>
    <t>Osadenie priekop. žľabu z betón. priekopových tvárnic šírky do 500 mm do betónu C 12/15</t>
  </si>
  <si>
    <t>-1241416576</t>
  </si>
  <si>
    <t>31,15</t>
  </si>
  <si>
    <t>57</t>
  </si>
  <si>
    <t>592270000300</t>
  </si>
  <si>
    <t>Tvárnica priekopová 40/35/12</t>
  </si>
  <si>
    <t>827982919</t>
  </si>
  <si>
    <t>979081111</t>
  </si>
  <si>
    <t>Odvoz sutiny a vybúraných hmôt na skládku do 1 km</t>
  </si>
  <si>
    <t>-719970964</t>
  </si>
  <si>
    <t>979081121</t>
  </si>
  <si>
    <t>Odvoz sutiny a vybúraných hmôt na skládku za každý ďalší 1 km</t>
  </si>
  <si>
    <t>1388740873</t>
  </si>
  <si>
    <t>979082111</t>
  </si>
  <si>
    <t>Vnútrostavenisková doprava sutiny a vybúraných hmôt do 10 m</t>
  </si>
  <si>
    <t>767105235</t>
  </si>
  <si>
    <t>979087113</t>
  </si>
  <si>
    <t>Nakladanie na dopravný prostriedok pre vodorovnú dopravu vybúraných hmôt</t>
  </si>
  <si>
    <t>-2000665521</t>
  </si>
  <si>
    <t>979089012</t>
  </si>
  <si>
    <t>Poplatok za skladovanie - betón, tehly, dlaždice (17 01 ), ostatné</t>
  </si>
  <si>
    <t>-1635537549</t>
  </si>
  <si>
    <t>998223011</t>
  </si>
  <si>
    <t>Presun hmôt pre pozemné komunikácie s krytom dláždeným (822 2.3, 822 5.3) akejkoľvek dĺžky objektu</t>
  </si>
  <si>
    <t>686234424</t>
  </si>
  <si>
    <t>44</t>
  </si>
  <si>
    <t>711132107</t>
  </si>
  <si>
    <t>Zhotovenie izolácie proti zemnej vlhkosti nopovou fóloiu položenou voľne na ploche zvislej</t>
  </si>
  <si>
    <t>-1260698413</t>
  </si>
  <si>
    <t>"izolácia základov"20*3</t>
  </si>
  <si>
    <t>45</t>
  </si>
  <si>
    <t>283230002600</t>
  </si>
  <si>
    <t>Nopová HDPE fólia výška nopu 8 mm, proti zemnej vlhkosti s radónovou ochranou, pre spodnú stavbu</t>
  </si>
  <si>
    <t>4710516</t>
  </si>
  <si>
    <t>46</t>
  </si>
  <si>
    <t>998711201</t>
  </si>
  <si>
    <t>Presun hmôt pre izoláciu proti vode v objektoch výšky do 6 m</t>
  </si>
  <si>
    <t>-1489695206</t>
  </si>
  <si>
    <t>2-18-3 - SO 03 SADOVÉ ÚPRAVY</t>
  </si>
  <si>
    <t>122201101</t>
  </si>
  <si>
    <t>Odkopávka a prekopávka nezapažená v hornine 3, do 100 m3</t>
  </si>
  <si>
    <t>-314596450</t>
  </si>
  <si>
    <t>"záhon A"4,9*4*0,15</t>
  </si>
  <si>
    <t>"záhon B"13,05*3*0,15</t>
  </si>
  <si>
    <t>"záhon C"51*0,15</t>
  </si>
  <si>
    <t>"záhon D"20,9*0,15</t>
  </si>
  <si>
    <t>-60215950</t>
  </si>
  <si>
    <t>162501112</t>
  </si>
  <si>
    <t>Vodorovné premiestnenie výkopku po nespevnenej ceste z horniny tr.1-4, do 100 m3 na vzdialenosť do 3000 m</t>
  </si>
  <si>
    <t>1565863058</t>
  </si>
  <si>
    <t>324717756</t>
  </si>
  <si>
    <t>19,598*17</t>
  </si>
  <si>
    <t>842036911</t>
  </si>
  <si>
    <t>583574737</t>
  </si>
  <si>
    <t>583310002100</t>
  </si>
  <si>
    <t>Okrasné kamenivo</t>
  </si>
  <si>
    <t>-1405156486</t>
  </si>
  <si>
    <t>16,658*1,6</t>
  </si>
  <si>
    <t>-1146997640</t>
  </si>
  <si>
    <t>183101214</t>
  </si>
  <si>
    <t>Hĺbenie jamiek pre výsadbu v hornine 1 až 4 s výmenou pôdy do 50% v rovine alebo na svahu do 1:5 objemu nad 0, 05 do 0,125 m3</t>
  </si>
  <si>
    <t>3906597</t>
  </si>
  <si>
    <t>1072206993</t>
  </si>
  <si>
    <t>0266204540</t>
  </si>
  <si>
    <t>Calluna Vulgaris Anthony Davis</t>
  </si>
  <si>
    <t>920407946</t>
  </si>
  <si>
    <t>0266204565</t>
  </si>
  <si>
    <t>Salvia Officinalis</t>
  </si>
  <si>
    <t>-707412843</t>
  </si>
  <si>
    <t>0266204570</t>
  </si>
  <si>
    <t>Thymus vulgaris</t>
  </si>
  <si>
    <t>267850300</t>
  </si>
  <si>
    <t>0266204575</t>
  </si>
  <si>
    <t>Pennisetum Setaceum Rubrum</t>
  </si>
  <si>
    <t>221827245</t>
  </si>
  <si>
    <t>0266204571</t>
  </si>
  <si>
    <t>Lavandula Angustifolia Hidcote</t>
  </si>
  <si>
    <t>1857302231</t>
  </si>
  <si>
    <t>0266203475</t>
  </si>
  <si>
    <t>Veronica Spicata</t>
  </si>
  <si>
    <t>-549305011</t>
  </si>
  <si>
    <t>0266203476</t>
  </si>
  <si>
    <t>Pyracantha Coccinea</t>
  </si>
  <si>
    <t>4406243</t>
  </si>
  <si>
    <t>184201111</t>
  </si>
  <si>
    <t>Výsadba stromu do predom vyhĺbenej jamky v rovine alebo na svahu do 1:5 pri výške kmeňa do 1, 8 m</t>
  </si>
  <si>
    <t>1577388472</t>
  </si>
  <si>
    <t>0266202330</t>
  </si>
  <si>
    <t>Malus Evereste</t>
  </si>
  <si>
    <t>-1863049344</t>
  </si>
  <si>
    <t>0266201201</t>
  </si>
  <si>
    <t>Larix Decidua</t>
  </si>
  <si>
    <t>903647442</t>
  </si>
  <si>
    <t>0266201202</t>
  </si>
  <si>
    <t>Acer negundo "Flamingo"</t>
  </si>
  <si>
    <t>431481456</t>
  </si>
  <si>
    <t>184202112</t>
  </si>
  <si>
    <t>Zakotvenie dreviny troma a viac kolmi pri priemere kolov do 100 mm pri dĺžke kolov do 2 m do 3 m</t>
  </si>
  <si>
    <t>-1017661563</t>
  </si>
  <si>
    <t>0521721001</t>
  </si>
  <si>
    <t>Tyče ihličňanové tr. 1, hrúbka 6-7 cm, dĺžky 2,5 m a viac bez kôry</t>
  </si>
  <si>
    <t>-1603094437</t>
  </si>
  <si>
    <t>184808322</t>
  </si>
  <si>
    <t>Hnojenie ostatných drevín umelým hnojivom, vrátane dodávky hnojiva</t>
  </si>
  <si>
    <t>1888114172</t>
  </si>
  <si>
    <t>184921116</t>
  </si>
  <si>
    <t>Položenie mulčovacej kôry v rovine alebo na svahu do 1:5</t>
  </si>
  <si>
    <t>757130254</t>
  </si>
  <si>
    <t>"záhon A"4,9*4</t>
  </si>
  <si>
    <t>055410000100</t>
  </si>
  <si>
    <t>Mulčovacia kôra</t>
  </si>
  <si>
    <t>l</t>
  </si>
  <si>
    <t>1056635199</t>
  </si>
  <si>
    <t>289971211</t>
  </si>
  <si>
    <t>Zhotovenie vrstvy z geotextílie na upravenom povrchu sklon do 1 : 5 , šírky od 0 do 3 m</t>
  </si>
  <si>
    <t>654521883</t>
  </si>
  <si>
    <t>"záhon B"13,05*3</t>
  </si>
  <si>
    <t>"záhon C"51</t>
  </si>
  <si>
    <t>"záhon D"20,9</t>
  </si>
  <si>
    <t>-142934963</t>
  </si>
  <si>
    <t>916561112</t>
  </si>
  <si>
    <t>Osadenie záhonového alebo parkového obrubníka betón., do lôžka z bet. pros. tr. C 16/20 s bočnou oporou</t>
  </si>
  <si>
    <t>-688094494</t>
  </si>
  <si>
    <t>"záhon A"8,1*4</t>
  </si>
  <si>
    <t>592170001800</t>
  </si>
  <si>
    <t>Obrubník parkový, lxšxv 1000x50x200 mm, sivá</t>
  </si>
  <si>
    <t>-1695709424</t>
  </si>
  <si>
    <t>918101112</t>
  </si>
  <si>
    <t>Lôžko pod obrubníky, krajníky alebo obruby z dlažob. kociek z betónu prostého tr. C 16/20</t>
  </si>
  <si>
    <t>-390330544</t>
  </si>
  <si>
    <t>"záhon A"8,1*4*0,2*0,3</t>
  </si>
  <si>
    <t>559041331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</si>
</sst>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6" fillId="0" borderId="25" xfId="0" applyNumberFormat="1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167" fontId="36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33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36" fillId="0" borderId="25" xfId="0" applyFont="1" applyBorder="1" applyAlignment="1" applyProtection="1">
      <alignment horizontal="left" vertical="center" wrapText="1"/>
      <protection locked="0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R2" s="246" t="s">
        <v>8</v>
      </c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10</v>
      </c>
    </row>
    <row r="4" spans="1:73" ht="36.950000000000003" customHeight="1">
      <c r="B4" s="25"/>
      <c r="C4" s="205" t="s">
        <v>11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6"/>
      <c r="AS4" s="20" t="s">
        <v>12</v>
      </c>
      <c r="BE4" s="27" t="s">
        <v>13</v>
      </c>
      <c r="BS4" s="21" t="s">
        <v>14</v>
      </c>
    </row>
    <row r="5" spans="1:73" ht="14.45" customHeight="1">
      <c r="B5" s="25"/>
      <c r="C5" s="28"/>
      <c r="D5" s="29" t="s">
        <v>15</v>
      </c>
      <c r="E5" s="28"/>
      <c r="F5" s="28"/>
      <c r="G5" s="28"/>
      <c r="H5" s="28"/>
      <c r="I5" s="28"/>
      <c r="J5" s="28"/>
      <c r="K5" s="209" t="s">
        <v>16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8"/>
      <c r="AQ5" s="26"/>
      <c r="BE5" s="207" t="s">
        <v>17</v>
      </c>
      <c r="BS5" s="21" t="s">
        <v>9</v>
      </c>
    </row>
    <row r="6" spans="1:73" ht="36.950000000000003" customHeight="1">
      <c r="B6" s="25"/>
      <c r="C6" s="28"/>
      <c r="D6" s="31" t="s">
        <v>18</v>
      </c>
      <c r="E6" s="28"/>
      <c r="F6" s="28"/>
      <c r="G6" s="28"/>
      <c r="H6" s="28"/>
      <c r="I6" s="28"/>
      <c r="J6" s="28"/>
      <c r="K6" s="211" t="s">
        <v>19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8"/>
      <c r="AQ6" s="26"/>
      <c r="BE6" s="208"/>
      <c r="BS6" s="21" t="s">
        <v>9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21</v>
      </c>
      <c r="AL7" s="28"/>
      <c r="AM7" s="28"/>
      <c r="AN7" s="30" t="s">
        <v>5</v>
      </c>
      <c r="AO7" s="28"/>
      <c r="AP7" s="28"/>
      <c r="AQ7" s="26"/>
      <c r="BE7" s="208"/>
      <c r="BS7" s="21" t="s">
        <v>9</v>
      </c>
    </row>
    <row r="8" spans="1:73" ht="14.45" customHeight="1">
      <c r="B8" s="25"/>
      <c r="C8" s="28"/>
      <c r="D8" s="32" t="s">
        <v>22</v>
      </c>
      <c r="E8" s="28"/>
      <c r="F8" s="28"/>
      <c r="G8" s="28"/>
      <c r="H8" s="28"/>
      <c r="I8" s="28"/>
      <c r="J8" s="28"/>
      <c r="K8" s="30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24</v>
      </c>
      <c r="AL8" s="28"/>
      <c r="AM8" s="28"/>
      <c r="AN8" s="33" t="s">
        <v>25</v>
      </c>
      <c r="AO8" s="28"/>
      <c r="AP8" s="28"/>
      <c r="AQ8" s="26"/>
      <c r="BE8" s="208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08"/>
      <c r="BS9" s="21" t="s">
        <v>9</v>
      </c>
    </row>
    <row r="10" spans="1:73" ht="14.45" customHeight="1">
      <c r="B10" s="25"/>
      <c r="C10" s="28"/>
      <c r="D10" s="32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27</v>
      </c>
      <c r="AL10" s="28"/>
      <c r="AM10" s="28"/>
      <c r="AN10" s="30" t="s">
        <v>5</v>
      </c>
      <c r="AO10" s="28"/>
      <c r="AP10" s="28"/>
      <c r="AQ10" s="26"/>
      <c r="BE10" s="208"/>
      <c r="BS10" s="21" t="s">
        <v>9</v>
      </c>
    </row>
    <row r="11" spans="1:73" ht="18.399999999999999" customHeight="1">
      <c r="B11" s="25"/>
      <c r="C11" s="28"/>
      <c r="D11" s="28"/>
      <c r="E11" s="30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29</v>
      </c>
      <c r="AL11" s="28"/>
      <c r="AM11" s="28"/>
      <c r="AN11" s="30" t="s">
        <v>5</v>
      </c>
      <c r="AO11" s="28"/>
      <c r="AP11" s="28"/>
      <c r="AQ11" s="26"/>
      <c r="BE11" s="208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08"/>
      <c r="BS12" s="21" t="s">
        <v>9</v>
      </c>
    </row>
    <row r="13" spans="1:73" ht="14.45" customHeight="1">
      <c r="B13" s="25"/>
      <c r="C13" s="28"/>
      <c r="D13" s="32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27</v>
      </c>
      <c r="AL13" s="28"/>
      <c r="AM13" s="28"/>
      <c r="AN13" s="34" t="s">
        <v>31</v>
      </c>
      <c r="AO13" s="28"/>
      <c r="AP13" s="28"/>
      <c r="AQ13" s="26"/>
      <c r="BE13" s="208"/>
      <c r="BS13" s="21" t="s">
        <v>9</v>
      </c>
    </row>
    <row r="14" spans="1:73">
      <c r="B14" s="25"/>
      <c r="C14" s="28"/>
      <c r="D14" s="28"/>
      <c r="E14" s="212" t="s">
        <v>31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32" t="s">
        <v>29</v>
      </c>
      <c r="AL14" s="28"/>
      <c r="AM14" s="28"/>
      <c r="AN14" s="34" t="s">
        <v>31</v>
      </c>
      <c r="AO14" s="28"/>
      <c r="AP14" s="28"/>
      <c r="AQ14" s="26"/>
      <c r="BE14" s="208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08"/>
      <c r="BS15" s="21" t="s">
        <v>6</v>
      </c>
    </row>
    <row r="16" spans="1:73" ht="14.45" customHeight="1">
      <c r="B16" s="25"/>
      <c r="C16" s="28"/>
      <c r="D16" s="32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27</v>
      </c>
      <c r="AL16" s="28"/>
      <c r="AM16" s="28"/>
      <c r="AN16" s="30" t="s">
        <v>5</v>
      </c>
      <c r="AO16" s="28"/>
      <c r="AP16" s="28"/>
      <c r="AQ16" s="26"/>
      <c r="BE16" s="208"/>
      <c r="BS16" s="21" t="s">
        <v>6</v>
      </c>
    </row>
    <row r="17" spans="2:71" ht="18.399999999999999" customHeight="1">
      <c r="B17" s="25"/>
      <c r="C17" s="28"/>
      <c r="D17" s="28"/>
      <c r="E17" s="30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29</v>
      </c>
      <c r="AL17" s="28"/>
      <c r="AM17" s="28"/>
      <c r="AN17" s="30" t="s">
        <v>5</v>
      </c>
      <c r="AO17" s="28"/>
      <c r="AP17" s="28"/>
      <c r="AQ17" s="26"/>
      <c r="BE17" s="208"/>
      <c r="BS17" s="21" t="s">
        <v>34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08"/>
      <c r="BS18" s="21" t="s">
        <v>9</v>
      </c>
    </row>
    <row r="19" spans="2:71" ht="14.45" customHeight="1">
      <c r="B19" s="25"/>
      <c r="C19" s="28"/>
      <c r="D19" s="32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27</v>
      </c>
      <c r="AL19" s="28"/>
      <c r="AM19" s="28"/>
      <c r="AN19" s="30" t="s">
        <v>5</v>
      </c>
      <c r="AO19" s="28"/>
      <c r="AP19" s="28"/>
      <c r="AQ19" s="26"/>
      <c r="BE19" s="208"/>
      <c r="BS19" s="21" t="s">
        <v>9</v>
      </c>
    </row>
    <row r="20" spans="2:71" ht="18.399999999999999" customHeight="1">
      <c r="B20" s="25"/>
      <c r="C20" s="28"/>
      <c r="D20" s="28"/>
      <c r="E20" s="30" t="s">
        <v>36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29</v>
      </c>
      <c r="AL20" s="28"/>
      <c r="AM20" s="28"/>
      <c r="AN20" s="30" t="s">
        <v>5</v>
      </c>
      <c r="AO20" s="28"/>
      <c r="AP20" s="28"/>
      <c r="AQ20" s="26"/>
      <c r="BE20" s="208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08"/>
    </row>
    <row r="22" spans="2:71">
      <c r="B22" s="25"/>
      <c r="C22" s="28"/>
      <c r="D22" s="32" t="s">
        <v>37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08"/>
    </row>
    <row r="23" spans="2:71" ht="16.5" customHeight="1">
      <c r="B23" s="25"/>
      <c r="C23" s="28"/>
      <c r="D23" s="28"/>
      <c r="E23" s="214" t="s">
        <v>5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8"/>
      <c r="AP23" s="28"/>
      <c r="AQ23" s="26"/>
      <c r="BE23" s="208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08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08"/>
    </row>
    <row r="26" spans="2:71" ht="14.45" customHeight="1">
      <c r="B26" s="25"/>
      <c r="C26" s="28"/>
      <c r="D26" s="36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5">
        <f>ROUND(AG87,2)</f>
        <v>0</v>
      </c>
      <c r="AL26" s="210"/>
      <c r="AM26" s="210"/>
      <c r="AN26" s="210"/>
      <c r="AO26" s="210"/>
      <c r="AP26" s="28"/>
      <c r="AQ26" s="26"/>
      <c r="BE26" s="208"/>
    </row>
    <row r="27" spans="2:71" ht="14.45" customHeight="1">
      <c r="B27" s="25"/>
      <c r="C27" s="28"/>
      <c r="D27" s="36" t="s">
        <v>39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5">
        <f>ROUND(AG92,2)</f>
        <v>0</v>
      </c>
      <c r="AL27" s="215"/>
      <c r="AM27" s="215"/>
      <c r="AN27" s="215"/>
      <c r="AO27" s="215"/>
      <c r="AP27" s="28"/>
      <c r="AQ27" s="26"/>
      <c r="BE27" s="208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8"/>
    </row>
    <row r="29" spans="2:71" s="1" customFormat="1" ht="25.9" customHeight="1">
      <c r="B29" s="37"/>
      <c r="C29" s="38"/>
      <c r="D29" s="40" t="s">
        <v>40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6">
        <f>ROUND(AK26+AK27,2)</f>
        <v>0</v>
      </c>
      <c r="AL29" s="217"/>
      <c r="AM29" s="217"/>
      <c r="AN29" s="217"/>
      <c r="AO29" s="217"/>
      <c r="AP29" s="38"/>
      <c r="AQ29" s="39"/>
      <c r="BE29" s="208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8"/>
    </row>
    <row r="31" spans="2:71" s="2" customFormat="1" ht="14.45" customHeight="1">
      <c r="B31" s="42"/>
      <c r="C31" s="43"/>
      <c r="D31" s="44" t="s">
        <v>41</v>
      </c>
      <c r="E31" s="43"/>
      <c r="F31" s="44" t="s">
        <v>42</v>
      </c>
      <c r="G31" s="43"/>
      <c r="H31" s="43"/>
      <c r="I31" s="43"/>
      <c r="J31" s="43"/>
      <c r="K31" s="43"/>
      <c r="L31" s="218">
        <v>0.2</v>
      </c>
      <c r="M31" s="219"/>
      <c r="N31" s="219"/>
      <c r="O31" s="219"/>
      <c r="P31" s="43"/>
      <c r="Q31" s="43"/>
      <c r="R31" s="43"/>
      <c r="S31" s="43"/>
      <c r="T31" s="46" t="s">
        <v>43</v>
      </c>
      <c r="U31" s="43"/>
      <c r="V31" s="43"/>
      <c r="W31" s="220">
        <f>ROUND(AZ87+SUM(CD93:CD97),2)</f>
        <v>0</v>
      </c>
      <c r="X31" s="219"/>
      <c r="Y31" s="219"/>
      <c r="Z31" s="219"/>
      <c r="AA31" s="219"/>
      <c r="AB31" s="219"/>
      <c r="AC31" s="219"/>
      <c r="AD31" s="219"/>
      <c r="AE31" s="219"/>
      <c r="AF31" s="43"/>
      <c r="AG31" s="43"/>
      <c r="AH31" s="43"/>
      <c r="AI31" s="43"/>
      <c r="AJ31" s="43"/>
      <c r="AK31" s="220">
        <f>ROUND(AV87+SUM(BY93:BY97),2)</f>
        <v>0</v>
      </c>
      <c r="AL31" s="219"/>
      <c r="AM31" s="219"/>
      <c r="AN31" s="219"/>
      <c r="AO31" s="219"/>
      <c r="AP31" s="43"/>
      <c r="AQ31" s="47"/>
      <c r="BE31" s="208"/>
    </row>
    <row r="32" spans="2:71" s="2" customFormat="1" ht="14.45" customHeight="1">
      <c r="B32" s="42"/>
      <c r="C32" s="43"/>
      <c r="D32" s="43"/>
      <c r="E32" s="43"/>
      <c r="F32" s="44" t="s">
        <v>44</v>
      </c>
      <c r="G32" s="43"/>
      <c r="H32" s="43"/>
      <c r="I32" s="43"/>
      <c r="J32" s="43"/>
      <c r="K32" s="43"/>
      <c r="L32" s="218">
        <v>0.2</v>
      </c>
      <c r="M32" s="219"/>
      <c r="N32" s="219"/>
      <c r="O32" s="219"/>
      <c r="P32" s="43"/>
      <c r="Q32" s="43"/>
      <c r="R32" s="43"/>
      <c r="S32" s="43"/>
      <c r="T32" s="46" t="s">
        <v>43</v>
      </c>
      <c r="U32" s="43"/>
      <c r="V32" s="43"/>
      <c r="W32" s="220">
        <f>ROUND(BA87+SUM(CE93:CE97),2)</f>
        <v>0</v>
      </c>
      <c r="X32" s="219"/>
      <c r="Y32" s="219"/>
      <c r="Z32" s="219"/>
      <c r="AA32" s="219"/>
      <c r="AB32" s="219"/>
      <c r="AC32" s="219"/>
      <c r="AD32" s="219"/>
      <c r="AE32" s="219"/>
      <c r="AF32" s="43"/>
      <c r="AG32" s="43"/>
      <c r="AH32" s="43"/>
      <c r="AI32" s="43"/>
      <c r="AJ32" s="43"/>
      <c r="AK32" s="220">
        <f>ROUND(AW87+SUM(BZ93:BZ97),2)</f>
        <v>0</v>
      </c>
      <c r="AL32" s="219"/>
      <c r="AM32" s="219"/>
      <c r="AN32" s="219"/>
      <c r="AO32" s="219"/>
      <c r="AP32" s="43"/>
      <c r="AQ32" s="47"/>
      <c r="BE32" s="208"/>
    </row>
    <row r="33" spans="2:57" s="2" customFormat="1" ht="14.45" hidden="1" customHeight="1">
      <c r="B33" s="42"/>
      <c r="C33" s="43"/>
      <c r="D33" s="43"/>
      <c r="E33" s="43"/>
      <c r="F33" s="44" t="s">
        <v>45</v>
      </c>
      <c r="G33" s="43"/>
      <c r="H33" s="43"/>
      <c r="I33" s="43"/>
      <c r="J33" s="43"/>
      <c r="K33" s="43"/>
      <c r="L33" s="218">
        <v>0.2</v>
      </c>
      <c r="M33" s="219"/>
      <c r="N33" s="219"/>
      <c r="O33" s="219"/>
      <c r="P33" s="43"/>
      <c r="Q33" s="43"/>
      <c r="R33" s="43"/>
      <c r="S33" s="43"/>
      <c r="T33" s="46" t="s">
        <v>43</v>
      </c>
      <c r="U33" s="43"/>
      <c r="V33" s="43"/>
      <c r="W33" s="220">
        <f>ROUND(BB87+SUM(CF93:CF97),2)</f>
        <v>0</v>
      </c>
      <c r="X33" s="219"/>
      <c r="Y33" s="219"/>
      <c r="Z33" s="219"/>
      <c r="AA33" s="219"/>
      <c r="AB33" s="219"/>
      <c r="AC33" s="219"/>
      <c r="AD33" s="219"/>
      <c r="AE33" s="219"/>
      <c r="AF33" s="43"/>
      <c r="AG33" s="43"/>
      <c r="AH33" s="43"/>
      <c r="AI33" s="43"/>
      <c r="AJ33" s="43"/>
      <c r="AK33" s="220">
        <v>0</v>
      </c>
      <c r="AL33" s="219"/>
      <c r="AM33" s="219"/>
      <c r="AN33" s="219"/>
      <c r="AO33" s="219"/>
      <c r="AP33" s="43"/>
      <c r="AQ33" s="47"/>
      <c r="BE33" s="208"/>
    </row>
    <row r="34" spans="2:57" s="2" customFormat="1" ht="14.45" hidden="1" customHeight="1">
      <c r="B34" s="42"/>
      <c r="C34" s="43"/>
      <c r="D34" s="43"/>
      <c r="E34" s="43"/>
      <c r="F34" s="44" t="s">
        <v>46</v>
      </c>
      <c r="G34" s="43"/>
      <c r="H34" s="43"/>
      <c r="I34" s="43"/>
      <c r="J34" s="43"/>
      <c r="K34" s="43"/>
      <c r="L34" s="218">
        <v>0.2</v>
      </c>
      <c r="M34" s="219"/>
      <c r="N34" s="219"/>
      <c r="O34" s="219"/>
      <c r="P34" s="43"/>
      <c r="Q34" s="43"/>
      <c r="R34" s="43"/>
      <c r="S34" s="43"/>
      <c r="T34" s="46" t="s">
        <v>43</v>
      </c>
      <c r="U34" s="43"/>
      <c r="V34" s="43"/>
      <c r="W34" s="220">
        <f>ROUND(BC87+SUM(CG93:CG97),2)</f>
        <v>0</v>
      </c>
      <c r="X34" s="219"/>
      <c r="Y34" s="219"/>
      <c r="Z34" s="219"/>
      <c r="AA34" s="219"/>
      <c r="AB34" s="219"/>
      <c r="AC34" s="219"/>
      <c r="AD34" s="219"/>
      <c r="AE34" s="219"/>
      <c r="AF34" s="43"/>
      <c r="AG34" s="43"/>
      <c r="AH34" s="43"/>
      <c r="AI34" s="43"/>
      <c r="AJ34" s="43"/>
      <c r="AK34" s="220">
        <v>0</v>
      </c>
      <c r="AL34" s="219"/>
      <c r="AM34" s="219"/>
      <c r="AN34" s="219"/>
      <c r="AO34" s="219"/>
      <c r="AP34" s="43"/>
      <c r="AQ34" s="47"/>
      <c r="BE34" s="208"/>
    </row>
    <row r="35" spans="2:57" s="2" customFormat="1" ht="14.45" hidden="1" customHeight="1">
      <c r="B35" s="42"/>
      <c r="C35" s="43"/>
      <c r="D35" s="43"/>
      <c r="E35" s="43"/>
      <c r="F35" s="44" t="s">
        <v>47</v>
      </c>
      <c r="G35" s="43"/>
      <c r="H35" s="43"/>
      <c r="I35" s="43"/>
      <c r="J35" s="43"/>
      <c r="K35" s="43"/>
      <c r="L35" s="218">
        <v>0</v>
      </c>
      <c r="M35" s="219"/>
      <c r="N35" s="219"/>
      <c r="O35" s="219"/>
      <c r="P35" s="43"/>
      <c r="Q35" s="43"/>
      <c r="R35" s="43"/>
      <c r="S35" s="43"/>
      <c r="T35" s="46" t="s">
        <v>43</v>
      </c>
      <c r="U35" s="43"/>
      <c r="V35" s="43"/>
      <c r="W35" s="220">
        <f>ROUND(BD87+SUM(CH93:CH97),2)</f>
        <v>0</v>
      </c>
      <c r="X35" s="219"/>
      <c r="Y35" s="219"/>
      <c r="Z35" s="219"/>
      <c r="AA35" s="219"/>
      <c r="AB35" s="219"/>
      <c r="AC35" s="219"/>
      <c r="AD35" s="219"/>
      <c r="AE35" s="219"/>
      <c r="AF35" s="43"/>
      <c r="AG35" s="43"/>
      <c r="AH35" s="43"/>
      <c r="AI35" s="43"/>
      <c r="AJ35" s="43"/>
      <c r="AK35" s="220">
        <v>0</v>
      </c>
      <c r="AL35" s="219"/>
      <c r="AM35" s="219"/>
      <c r="AN35" s="219"/>
      <c r="AO35" s="219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48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49</v>
      </c>
      <c r="U37" s="50"/>
      <c r="V37" s="50"/>
      <c r="W37" s="50"/>
      <c r="X37" s="221" t="s">
        <v>50</v>
      </c>
      <c r="Y37" s="222"/>
      <c r="Z37" s="222"/>
      <c r="AA37" s="222"/>
      <c r="AB37" s="222"/>
      <c r="AC37" s="50"/>
      <c r="AD37" s="50"/>
      <c r="AE37" s="50"/>
      <c r="AF37" s="50"/>
      <c r="AG37" s="50"/>
      <c r="AH37" s="50"/>
      <c r="AI37" s="50"/>
      <c r="AJ37" s="50"/>
      <c r="AK37" s="223">
        <f>SUM(AK29:AK35)</f>
        <v>0</v>
      </c>
      <c r="AL37" s="222"/>
      <c r="AM37" s="222"/>
      <c r="AN37" s="222"/>
      <c r="AO37" s="224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3.5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 ht="13.5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>
      <c r="B49" s="37"/>
      <c r="C49" s="38"/>
      <c r="D49" s="52" t="s">
        <v>51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52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3.5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 ht="13.5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 ht="13.5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 ht="13.5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 ht="13.5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 ht="13.5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 ht="13.5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 ht="13.5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>
      <c r="B58" s="37"/>
      <c r="C58" s="38"/>
      <c r="D58" s="57" t="s">
        <v>53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54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53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54</v>
      </c>
      <c r="AN58" s="58"/>
      <c r="AO58" s="60"/>
      <c r="AP58" s="38"/>
      <c r="AQ58" s="39"/>
    </row>
    <row r="59" spans="2:43" ht="13.5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>
      <c r="B60" s="37"/>
      <c r="C60" s="38"/>
      <c r="D60" s="52" t="s">
        <v>55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56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3.5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 ht="13.5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 ht="13.5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 ht="13.5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 ht="13.5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 ht="13.5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 ht="13.5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 ht="13.5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>
      <c r="B69" s="37"/>
      <c r="C69" s="38"/>
      <c r="D69" s="57" t="s">
        <v>53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54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53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54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05" t="s">
        <v>57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39"/>
    </row>
    <row r="77" spans="2:43" s="3" customFormat="1" ht="14.45" customHeight="1">
      <c r="B77" s="67"/>
      <c r="C77" s="32" t="s">
        <v>15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2-18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18</v>
      </c>
      <c r="D78" s="72"/>
      <c r="E78" s="72"/>
      <c r="F78" s="72"/>
      <c r="G78" s="72"/>
      <c r="H78" s="72"/>
      <c r="I78" s="72"/>
      <c r="J78" s="72"/>
      <c r="K78" s="72"/>
      <c r="L78" s="225" t="str">
        <f>K6</f>
        <v>VODOZÁDRŽNÉ OPATRENIA V INTRAVILÁNE MESTA BREZNO - VEREJNÝ PRIESTOR CENTRA MESTA</v>
      </c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parc.č. KN-C 3382, 3383, k.ú. Brezno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75" t="str">
        <f>IF(AN8= "","",AN8)</f>
        <v>5. 7. 2018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>
      <c r="B82" s="37"/>
      <c r="C82" s="32" t="s">
        <v>26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Mesto Brezno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32</v>
      </c>
      <c r="AJ82" s="38"/>
      <c r="AK82" s="38"/>
      <c r="AL82" s="38"/>
      <c r="AM82" s="227" t="str">
        <f>IF(E17="","",E17)</f>
        <v>Ing. Barbora Halásová</v>
      </c>
      <c r="AN82" s="227"/>
      <c r="AO82" s="227"/>
      <c r="AP82" s="227"/>
      <c r="AQ82" s="39"/>
      <c r="AS82" s="228" t="s">
        <v>58</v>
      </c>
      <c r="AT82" s="229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89" s="1" customFormat="1">
      <c r="B83" s="37"/>
      <c r="C83" s="32" t="s">
        <v>30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35</v>
      </c>
      <c r="AJ83" s="38"/>
      <c r="AK83" s="38"/>
      <c r="AL83" s="38"/>
      <c r="AM83" s="227" t="str">
        <f>IF(E20="","",E20)</f>
        <v>Peter Vandriak</v>
      </c>
      <c r="AN83" s="227"/>
      <c r="AO83" s="227"/>
      <c r="AP83" s="227"/>
      <c r="AQ83" s="39"/>
      <c r="AS83" s="230"/>
      <c r="AT83" s="231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89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0"/>
      <c r="AT84" s="231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89" s="1" customFormat="1" ht="29.25" customHeight="1">
      <c r="B85" s="37"/>
      <c r="C85" s="232" t="s">
        <v>59</v>
      </c>
      <c r="D85" s="233"/>
      <c r="E85" s="233"/>
      <c r="F85" s="233"/>
      <c r="G85" s="233"/>
      <c r="H85" s="77"/>
      <c r="I85" s="234" t="s">
        <v>60</v>
      </c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4" t="s">
        <v>61</v>
      </c>
      <c r="AH85" s="233"/>
      <c r="AI85" s="233"/>
      <c r="AJ85" s="233"/>
      <c r="AK85" s="233"/>
      <c r="AL85" s="233"/>
      <c r="AM85" s="233"/>
      <c r="AN85" s="234" t="s">
        <v>62</v>
      </c>
      <c r="AO85" s="233"/>
      <c r="AP85" s="235"/>
      <c r="AQ85" s="39"/>
      <c r="AS85" s="78" t="s">
        <v>63</v>
      </c>
      <c r="AT85" s="79" t="s">
        <v>64</v>
      </c>
      <c r="AU85" s="79" t="s">
        <v>65</v>
      </c>
      <c r="AV85" s="79" t="s">
        <v>66</v>
      </c>
      <c r="AW85" s="79" t="s">
        <v>67</v>
      </c>
      <c r="AX85" s="79" t="s">
        <v>68</v>
      </c>
      <c r="AY85" s="79" t="s">
        <v>69</v>
      </c>
      <c r="AZ85" s="79" t="s">
        <v>70</v>
      </c>
      <c r="BA85" s="79" t="s">
        <v>71</v>
      </c>
      <c r="BB85" s="79" t="s">
        <v>72</v>
      </c>
      <c r="BC85" s="79" t="s">
        <v>73</v>
      </c>
      <c r="BD85" s="80" t="s">
        <v>74</v>
      </c>
    </row>
    <row r="86" spans="1:89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2" t="s">
        <v>75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43">
        <f>ROUND(SUM(AG88:AG90),2)</f>
        <v>0</v>
      </c>
      <c r="AH87" s="243"/>
      <c r="AI87" s="243"/>
      <c r="AJ87" s="243"/>
      <c r="AK87" s="243"/>
      <c r="AL87" s="243"/>
      <c r="AM87" s="243"/>
      <c r="AN87" s="244">
        <f>SUM(AG87,AT87)</f>
        <v>0</v>
      </c>
      <c r="AO87" s="244"/>
      <c r="AP87" s="244"/>
      <c r="AQ87" s="73"/>
      <c r="AS87" s="84">
        <f>ROUND(SUM(AS88:AS90),2)</f>
        <v>0</v>
      </c>
      <c r="AT87" s="85">
        <f>ROUND(SUM(AV87:AW87),2)</f>
        <v>0</v>
      </c>
      <c r="AU87" s="86">
        <f>ROUND(SUM(AU88:AU90),5)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ROUND(SUM(AZ88:AZ90),2)</f>
        <v>0</v>
      </c>
      <c r="BA87" s="85">
        <f>ROUND(SUM(BA88:BA90),2)</f>
        <v>0</v>
      </c>
      <c r="BB87" s="85">
        <f>ROUND(SUM(BB88:BB90),2)</f>
        <v>0</v>
      </c>
      <c r="BC87" s="85">
        <f>ROUND(SUM(BC88:BC90),2)</f>
        <v>0</v>
      </c>
      <c r="BD87" s="87">
        <f>ROUND(SUM(BD88:BD90),2)</f>
        <v>0</v>
      </c>
      <c r="BS87" s="88" t="s">
        <v>76</v>
      </c>
      <c r="BT87" s="88" t="s">
        <v>77</v>
      </c>
      <c r="BU87" s="89" t="s">
        <v>78</v>
      </c>
      <c r="BV87" s="88" t="s">
        <v>79</v>
      </c>
      <c r="BW87" s="88" t="s">
        <v>80</v>
      </c>
      <c r="BX87" s="88" t="s">
        <v>81</v>
      </c>
    </row>
    <row r="88" spans="1:89" s="5" customFormat="1" ht="31.5" customHeight="1">
      <c r="A88" s="90" t="s">
        <v>82</v>
      </c>
      <c r="B88" s="91"/>
      <c r="C88" s="92"/>
      <c r="D88" s="238" t="s">
        <v>83</v>
      </c>
      <c r="E88" s="238"/>
      <c r="F88" s="238"/>
      <c r="G88" s="238"/>
      <c r="H88" s="238"/>
      <c r="I88" s="93"/>
      <c r="J88" s="238" t="s">
        <v>84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8"/>
      <c r="AG88" s="236">
        <f>'2-18-1 - SO 01 RETENČNÉ P...'!M30</f>
        <v>0</v>
      </c>
      <c r="AH88" s="237"/>
      <c r="AI88" s="237"/>
      <c r="AJ88" s="237"/>
      <c r="AK88" s="237"/>
      <c r="AL88" s="237"/>
      <c r="AM88" s="237"/>
      <c r="AN88" s="236">
        <f>SUM(AG88,AT88)</f>
        <v>0</v>
      </c>
      <c r="AO88" s="237"/>
      <c r="AP88" s="237"/>
      <c r="AQ88" s="94"/>
      <c r="AS88" s="95">
        <f>'2-18-1 - SO 01 RETENČNÉ P...'!M28</f>
        <v>0</v>
      </c>
      <c r="AT88" s="96">
        <f>ROUND(SUM(AV88:AW88),2)</f>
        <v>0</v>
      </c>
      <c r="AU88" s="97">
        <f>'2-18-1 - SO 01 RETENČNÉ P...'!W122</f>
        <v>0</v>
      </c>
      <c r="AV88" s="96">
        <f>'2-18-1 - SO 01 RETENČNÉ P...'!M32</f>
        <v>0</v>
      </c>
      <c r="AW88" s="96">
        <f>'2-18-1 - SO 01 RETENČNÉ P...'!M33</f>
        <v>0</v>
      </c>
      <c r="AX88" s="96">
        <f>'2-18-1 - SO 01 RETENČNÉ P...'!M34</f>
        <v>0</v>
      </c>
      <c r="AY88" s="96">
        <f>'2-18-1 - SO 01 RETENČNÉ P...'!M35</f>
        <v>0</v>
      </c>
      <c r="AZ88" s="96">
        <f>'2-18-1 - SO 01 RETENČNÉ P...'!H32</f>
        <v>0</v>
      </c>
      <c r="BA88" s="96">
        <f>'2-18-1 - SO 01 RETENČNÉ P...'!H33</f>
        <v>0</v>
      </c>
      <c r="BB88" s="96">
        <f>'2-18-1 - SO 01 RETENČNÉ P...'!H34</f>
        <v>0</v>
      </c>
      <c r="BC88" s="96">
        <f>'2-18-1 - SO 01 RETENČNÉ P...'!H35</f>
        <v>0</v>
      </c>
      <c r="BD88" s="98">
        <f>'2-18-1 - SO 01 RETENČNÉ P...'!H36</f>
        <v>0</v>
      </c>
      <c r="BT88" s="99" t="s">
        <v>85</v>
      </c>
      <c r="BV88" s="99" t="s">
        <v>79</v>
      </c>
      <c r="BW88" s="99" t="s">
        <v>86</v>
      </c>
      <c r="BX88" s="99" t="s">
        <v>80</v>
      </c>
    </row>
    <row r="89" spans="1:89" s="5" customFormat="1" ht="31.5" customHeight="1">
      <c r="A89" s="90" t="s">
        <v>82</v>
      </c>
      <c r="B89" s="91"/>
      <c r="C89" s="92"/>
      <c r="D89" s="238" t="s">
        <v>87</v>
      </c>
      <c r="E89" s="238"/>
      <c r="F89" s="238"/>
      <c r="G89" s="238"/>
      <c r="H89" s="238"/>
      <c r="I89" s="93"/>
      <c r="J89" s="238" t="s">
        <v>88</v>
      </c>
      <c r="K89" s="238"/>
      <c r="L89" s="238"/>
      <c r="M89" s="238"/>
      <c r="N89" s="238"/>
      <c r="O89" s="238"/>
      <c r="P89" s="238"/>
      <c r="Q89" s="238"/>
      <c r="R89" s="238"/>
      <c r="S89" s="238"/>
      <c r="T89" s="238"/>
      <c r="U89" s="238"/>
      <c r="V89" s="238"/>
      <c r="W89" s="238"/>
      <c r="X89" s="238"/>
      <c r="Y89" s="238"/>
      <c r="Z89" s="238"/>
      <c r="AA89" s="238"/>
      <c r="AB89" s="238"/>
      <c r="AC89" s="238"/>
      <c r="AD89" s="238"/>
      <c r="AE89" s="238"/>
      <c r="AF89" s="238"/>
      <c r="AG89" s="236">
        <f>'2-18-2 - SO 02 OPRAVA SPE...'!M30</f>
        <v>0</v>
      </c>
      <c r="AH89" s="237"/>
      <c r="AI89" s="237"/>
      <c r="AJ89" s="237"/>
      <c r="AK89" s="237"/>
      <c r="AL89" s="237"/>
      <c r="AM89" s="237"/>
      <c r="AN89" s="236">
        <f>SUM(AG89,AT89)</f>
        <v>0</v>
      </c>
      <c r="AO89" s="237"/>
      <c r="AP89" s="237"/>
      <c r="AQ89" s="94"/>
      <c r="AS89" s="95">
        <f>'2-18-2 - SO 02 OPRAVA SPE...'!M28</f>
        <v>0</v>
      </c>
      <c r="AT89" s="96">
        <f>ROUND(SUM(AV89:AW89),2)</f>
        <v>0</v>
      </c>
      <c r="AU89" s="97">
        <f>'2-18-2 - SO 02 OPRAVA SPE...'!W124</f>
        <v>0</v>
      </c>
      <c r="AV89" s="96">
        <f>'2-18-2 - SO 02 OPRAVA SPE...'!M32</f>
        <v>0</v>
      </c>
      <c r="AW89" s="96">
        <f>'2-18-2 - SO 02 OPRAVA SPE...'!M33</f>
        <v>0</v>
      </c>
      <c r="AX89" s="96">
        <f>'2-18-2 - SO 02 OPRAVA SPE...'!M34</f>
        <v>0</v>
      </c>
      <c r="AY89" s="96">
        <f>'2-18-2 - SO 02 OPRAVA SPE...'!M35</f>
        <v>0</v>
      </c>
      <c r="AZ89" s="96">
        <f>'2-18-2 - SO 02 OPRAVA SPE...'!H32</f>
        <v>0</v>
      </c>
      <c r="BA89" s="96">
        <f>'2-18-2 - SO 02 OPRAVA SPE...'!H33</f>
        <v>0</v>
      </c>
      <c r="BB89" s="96">
        <f>'2-18-2 - SO 02 OPRAVA SPE...'!H34</f>
        <v>0</v>
      </c>
      <c r="BC89" s="96">
        <f>'2-18-2 - SO 02 OPRAVA SPE...'!H35</f>
        <v>0</v>
      </c>
      <c r="BD89" s="98">
        <f>'2-18-2 - SO 02 OPRAVA SPE...'!H36</f>
        <v>0</v>
      </c>
      <c r="BT89" s="99" t="s">
        <v>85</v>
      </c>
      <c r="BV89" s="99" t="s">
        <v>79</v>
      </c>
      <c r="BW89" s="99" t="s">
        <v>89</v>
      </c>
      <c r="BX89" s="99" t="s">
        <v>80</v>
      </c>
    </row>
    <row r="90" spans="1:89" s="5" customFormat="1" ht="16.5" customHeight="1">
      <c r="A90" s="90" t="s">
        <v>82</v>
      </c>
      <c r="B90" s="91"/>
      <c r="C90" s="92"/>
      <c r="D90" s="238" t="s">
        <v>90</v>
      </c>
      <c r="E90" s="238"/>
      <c r="F90" s="238"/>
      <c r="G90" s="238"/>
      <c r="H90" s="238"/>
      <c r="I90" s="93"/>
      <c r="J90" s="238" t="s">
        <v>91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8"/>
      <c r="AG90" s="236">
        <f>'2-18-3 - SO 03 SADOVÉ ÚPRAVY'!M30</f>
        <v>0</v>
      </c>
      <c r="AH90" s="237"/>
      <c r="AI90" s="237"/>
      <c r="AJ90" s="237"/>
      <c r="AK90" s="237"/>
      <c r="AL90" s="237"/>
      <c r="AM90" s="237"/>
      <c r="AN90" s="236">
        <f>SUM(AG90,AT90)</f>
        <v>0</v>
      </c>
      <c r="AO90" s="237"/>
      <c r="AP90" s="237"/>
      <c r="AQ90" s="94"/>
      <c r="AS90" s="100">
        <f>'2-18-3 - SO 03 SADOVÉ ÚPRAVY'!M28</f>
        <v>0</v>
      </c>
      <c r="AT90" s="101">
        <f>ROUND(SUM(AV90:AW90),2)</f>
        <v>0</v>
      </c>
      <c r="AU90" s="102">
        <f>'2-18-3 - SO 03 SADOVÉ ÚPRAVY'!W121</f>
        <v>0</v>
      </c>
      <c r="AV90" s="101">
        <f>'2-18-3 - SO 03 SADOVÉ ÚPRAVY'!M32</f>
        <v>0</v>
      </c>
      <c r="AW90" s="101">
        <f>'2-18-3 - SO 03 SADOVÉ ÚPRAVY'!M33</f>
        <v>0</v>
      </c>
      <c r="AX90" s="101">
        <f>'2-18-3 - SO 03 SADOVÉ ÚPRAVY'!M34</f>
        <v>0</v>
      </c>
      <c r="AY90" s="101">
        <f>'2-18-3 - SO 03 SADOVÉ ÚPRAVY'!M35</f>
        <v>0</v>
      </c>
      <c r="AZ90" s="101">
        <f>'2-18-3 - SO 03 SADOVÉ ÚPRAVY'!H32</f>
        <v>0</v>
      </c>
      <c r="BA90" s="101">
        <f>'2-18-3 - SO 03 SADOVÉ ÚPRAVY'!H33</f>
        <v>0</v>
      </c>
      <c r="BB90" s="101">
        <f>'2-18-3 - SO 03 SADOVÉ ÚPRAVY'!H34</f>
        <v>0</v>
      </c>
      <c r="BC90" s="101">
        <f>'2-18-3 - SO 03 SADOVÉ ÚPRAVY'!H35</f>
        <v>0</v>
      </c>
      <c r="BD90" s="103">
        <f>'2-18-3 - SO 03 SADOVÉ ÚPRAVY'!H36</f>
        <v>0</v>
      </c>
      <c r="BT90" s="99" t="s">
        <v>85</v>
      </c>
      <c r="BV90" s="99" t="s">
        <v>79</v>
      </c>
      <c r="BW90" s="99" t="s">
        <v>92</v>
      </c>
      <c r="BX90" s="99" t="s">
        <v>80</v>
      </c>
    </row>
    <row r="91" spans="1:89" ht="13.5">
      <c r="B91" s="25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6"/>
    </row>
    <row r="92" spans="1:89" s="1" customFormat="1" ht="30" customHeight="1">
      <c r="B92" s="37"/>
      <c r="C92" s="82" t="s">
        <v>93</v>
      </c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244">
        <f>ROUND(SUM(AG93:AG96),2)</f>
        <v>0</v>
      </c>
      <c r="AH92" s="244"/>
      <c r="AI92" s="244"/>
      <c r="AJ92" s="244"/>
      <c r="AK92" s="244"/>
      <c r="AL92" s="244"/>
      <c r="AM92" s="244"/>
      <c r="AN92" s="244">
        <f>ROUND(SUM(AN93:AN96),2)</f>
        <v>0</v>
      </c>
      <c r="AO92" s="244"/>
      <c r="AP92" s="244"/>
      <c r="AQ92" s="39"/>
      <c r="AS92" s="78" t="s">
        <v>94</v>
      </c>
      <c r="AT92" s="79" t="s">
        <v>95</v>
      </c>
      <c r="AU92" s="79" t="s">
        <v>41</v>
      </c>
      <c r="AV92" s="80" t="s">
        <v>64</v>
      </c>
    </row>
    <row r="93" spans="1:89" s="1" customFormat="1" ht="19.899999999999999" customHeight="1">
      <c r="B93" s="37"/>
      <c r="C93" s="38"/>
      <c r="D93" s="104" t="s">
        <v>96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239">
        <f>ROUND(AG87*AS93,2)</f>
        <v>0</v>
      </c>
      <c r="AH93" s="240"/>
      <c r="AI93" s="240"/>
      <c r="AJ93" s="240"/>
      <c r="AK93" s="240"/>
      <c r="AL93" s="240"/>
      <c r="AM93" s="240"/>
      <c r="AN93" s="240">
        <f>ROUND(AG93+AV93,2)</f>
        <v>0</v>
      </c>
      <c r="AO93" s="240"/>
      <c r="AP93" s="240"/>
      <c r="AQ93" s="39"/>
      <c r="AS93" s="105">
        <v>0</v>
      </c>
      <c r="AT93" s="106" t="s">
        <v>97</v>
      </c>
      <c r="AU93" s="106" t="s">
        <v>42</v>
      </c>
      <c r="AV93" s="107">
        <f>ROUND(IF(AU93="základná",AG93*L31,IF(AU93="znížená",AG93*L32,0)),2)</f>
        <v>0</v>
      </c>
      <c r="BV93" s="21" t="s">
        <v>98</v>
      </c>
      <c r="BY93" s="108">
        <f>IF(AU93="základná",AV93,0)</f>
        <v>0</v>
      </c>
      <c r="BZ93" s="108">
        <f>IF(AU93="znížená",AV93,0)</f>
        <v>0</v>
      </c>
      <c r="CA93" s="108">
        <v>0</v>
      </c>
      <c r="CB93" s="108">
        <v>0</v>
      </c>
      <c r="CC93" s="108">
        <v>0</v>
      </c>
      <c r="CD93" s="108">
        <f>IF(AU93="základná",AG93,0)</f>
        <v>0</v>
      </c>
      <c r="CE93" s="108">
        <f>IF(AU93="znížená",AG93,0)</f>
        <v>0</v>
      </c>
      <c r="CF93" s="108">
        <f>IF(AU93="zákl. prenesená",AG93,0)</f>
        <v>0</v>
      </c>
      <c r="CG93" s="108">
        <f>IF(AU93="zníž. prenesená",AG93,0)</f>
        <v>0</v>
      </c>
      <c r="CH93" s="108">
        <f>IF(AU93="nulová",AG93,0)</f>
        <v>0</v>
      </c>
      <c r="CI93" s="21">
        <f>IF(AU93="základná",1,IF(AU93="znížená",2,IF(AU93="zákl. prenesená",4,IF(AU93="zníž. prenesená",5,3))))</f>
        <v>1</v>
      </c>
      <c r="CJ93" s="21">
        <f>IF(AT93="stavebná časť",1,IF(8893="investičná časť",2,3))</f>
        <v>1</v>
      </c>
      <c r="CK93" s="21" t="str">
        <f>IF(D93="Vyplň vlastné","","x")</f>
        <v>x</v>
      </c>
    </row>
    <row r="94" spans="1:89" s="1" customFormat="1" ht="19.899999999999999" customHeight="1">
      <c r="B94" s="37"/>
      <c r="C94" s="38"/>
      <c r="D94" s="241" t="s">
        <v>99</v>
      </c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  <c r="X94" s="242"/>
      <c r="Y94" s="242"/>
      <c r="Z94" s="242"/>
      <c r="AA94" s="242"/>
      <c r="AB94" s="242"/>
      <c r="AC94" s="38"/>
      <c r="AD94" s="38"/>
      <c r="AE94" s="38"/>
      <c r="AF94" s="38"/>
      <c r="AG94" s="239">
        <f>AG87*AS94</f>
        <v>0</v>
      </c>
      <c r="AH94" s="240"/>
      <c r="AI94" s="240"/>
      <c r="AJ94" s="240"/>
      <c r="AK94" s="240"/>
      <c r="AL94" s="240"/>
      <c r="AM94" s="240"/>
      <c r="AN94" s="240">
        <f>AG94+AV94</f>
        <v>0</v>
      </c>
      <c r="AO94" s="240"/>
      <c r="AP94" s="240"/>
      <c r="AQ94" s="39"/>
      <c r="AS94" s="109">
        <v>0</v>
      </c>
      <c r="AT94" s="110" t="s">
        <v>97</v>
      </c>
      <c r="AU94" s="110" t="s">
        <v>42</v>
      </c>
      <c r="AV94" s="111">
        <f>ROUND(IF(AU94="nulová",0,IF(OR(AU94="základná",AU94="zákl. prenesená"),AG94*L31,AG94*L32)),2)</f>
        <v>0</v>
      </c>
      <c r="BV94" s="21" t="s">
        <v>100</v>
      </c>
      <c r="BY94" s="108">
        <f>IF(AU94="základná",AV94,0)</f>
        <v>0</v>
      </c>
      <c r="BZ94" s="108">
        <f>IF(AU94="znížená",AV94,0)</f>
        <v>0</v>
      </c>
      <c r="CA94" s="108">
        <f>IF(AU94="zákl. prenesená",AV94,0)</f>
        <v>0</v>
      </c>
      <c r="CB94" s="108">
        <f>IF(AU94="zníž. prenesená",AV94,0)</f>
        <v>0</v>
      </c>
      <c r="CC94" s="108">
        <f>IF(AU94="nulová",AV94,0)</f>
        <v>0</v>
      </c>
      <c r="CD94" s="108">
        <f>IF(AU94="základná",AG94,0)</f>
        <v>0</v>
      </c>
      <c r="CE94" s="108">
        <f>IF(AU94="znížená",AG94,0)</f>
        <v>0</v>
      </c>
      <c r="CF94" s="108">
        <f>IF(AU94="zákl. prenesená",AG94,0)</f>
        <v>0</v>
      </c>
      <c r="CG94" s="108">
        <f>IF(AU94="zníž. prenesená",AG94,0)</f>
        <v>0</v>
      </c>
      <c r="CH94" s="108">
        <f>IF(AU94="nulová",AG94,0)</f>
        <v>0</v>
      </c>
      <c r="CI94" s="21">
        <f>IF(AU94="základná",1,IF(AU94="znížená",2,IF(AU94="zákl. prenesená",4,IF(AU94="zníž. prenesená",5,3))))</f>
        <v>1</v>
      </c>
      <c r="CJ94" s="21">
        <f>IF(AT94="stavebná časť",1,IF(8894="investičná časť",2,3))</f>
        <v>1</v>
      </c>
      <c r="CK94" s="21" t="str">
        <f>IF(D94="Vyplň vlastné","","x")</f>
        <v/>
      </c>
    </row>
    <row r="95" spans="1:89" s="1" customFormat="1" ht="19.899999999999999" customHeight="1">
      <c r="B95" s="37"/>
      <c r="C95" s="38"/>
      <c r="D95" s="241" t="s">
        <v>99</v>
      </c>
      <c r="E95" s="242"/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38"/>
      <c r="AD95" s="38"/>
      <c r="AE95" s="38"/>
      <c r="AF95" s="38"/>
      <c r="AG95" s="239">
        <f>AG87*AS95</f>
        <v>0</v>
      </c>
      <c r="AH95" s="240"/>
      <c r="AI95" s="240"/>
      <c r="AJ95" s="240"/>
      <c r="AK95" s="240"/>
      <c r="AL95" s="240"/>
      <c r="AM95" s="240"/>
      <c r="AN95" s="240">
        <f>AG95+AV95</f>
        <v>0</v>
      </c>
      <c r="AO95" s="240"/>
      <c r="AP95" s="240"/>
      <c r="AQ95" s="39"/>
      <c r="AS95" s="109">
        <v>0</v>
      </c>
      <c r="AT95" s="110" t="s">
        <v>97</v>
      </c>
      <c r="AU95" s="110" t="s">
        <v>42</v>
      </c>
      <c r="AV95" s="111">
        <f>ROUND(IF(AU95="nulová",0,IF(OR(AU95="základná",AU95="zákl. prenesená"),AG95*L31,AG95*L32)),2)</f>
        <v>0</v>
      </c>
      <c r="BV95" s="21" t="s">
        <v>100</v>
      </c>
      <c r="BY95" s="108">
        <f>IF(AU95="základná",AV95,0)</f>
        <v>0</v>
      </c>
      <c r="BZ95" s="108">
        <f>IF(AU95="znížená",AV95,0)</f>
        <v>0</v>
      </c>
      <c r="CA95" s="108">
        <f>IF(AU95="zákl. prenesená",AV95,0)</f>
        <v>0</v>
      </c>
      <c r="CB95" s="108">
        <f>IF(AU95="zníž. prenesená",AV95,0)</f>
        <v>0</v>
      </c>
      <c r="CC95" s="108">
        <f>IF(AU95="nulová",AV95,0)</f>
        <v>0</v>
      </c>
      <c r="CD95" s="108">
        <f>IF(AU95="základná",AG95,0)</f>
        <v>0</v>
      </c>
      <c r="CE95" s="108">
        <f>IF(AU95="znížená",AG95,0)</f>
        <v>0</v>
      </c>
      <c r="CF95" s="108">
        <f>IF(AU95="zákl. prenesená",AG95,0)</f>
        <v>0</v>
      </c>
      <c r="CG95" s="108">
        <f>IF(AU95="zníž. prenesená",AG95,0)</f>
        <v>0</v>
      </c>
      <c r="CH95" s="108">
        <f>IF(AU95="nulová",AG95,0)</f>
        <v>0</v>
      </c>
      <c r="CI95" s="21">
        <f>IF(AU95="základná",1,IF(AU95="znížená",2,IF(AU95="zákl. prenesená",4,IF(AU95="zníž. prenesená",5,3))))</f>
        <v>1</v>
      </c>
      <c r="CJ95" s="21">
        <f>IF(AT95="stavebná časť",1,IF(8895="investičná časť",2,3))</f>
        <v>1</v>
      </c>
      <c r="CK95" s="21" t="str">
        <f>IF(D95="Vyplň vlastné","","x")</f>
        <v/>
      </c>
    </row>
    <row r="96" spans="1:89" s="1" customFormat="1" ht="19.899999999999999" customHeight="1">
      <c r="B96" s="37"/>
      <c r="C96" s="38"/>
      <c r="D96" s="241" t="s">
        <v>99</v>
      </c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38"/>
      <c r="AD96" s="38"/>
      <c r="AE96" s="38"/>
      <c r="AF96" s="38"/>
      <c r="AG96" s="239">
        <f>AG87*AS96</f>
        <v>0</v>
      </c>
      <c r="AH96" s="240"/>
      <c r="AI96" s="240"/>
      <c r="AJ96" s="240"/>
      <c r="AK96" s="240"/>
      <c r="AL96" s="240"/>
      <c r="AM96" s="240"/>
      <c r="AN96" s="240">
        <f>AG96+AV96</f>
        <v>0</v>
      </c>
      <c r="AO96" s="240"/>
      <c r="AP96" s="240"/>
      <c r="AQ96" s="39"/>
      <c r="AS96" s="112">
        <v>0</v>
      </c>
      <c r="AT96" s="113" t="s">
        <v>97</v>
      </c>
      <c r="AU96" s="113" t="s">
        <v>42</v>
      </c>
      <c r="AV96" s="114">
        <f>ROUND(IF(AU96="nulová",0,IF(OR(AU96="základná",AU96="zákl. prenesená"),AG96*L31,AG96*L32)),2)</f>
        <v>0</v>
      </c>
      <c r="BV96" s="21" t="s">
        <v>100</v>
      </c>
      <c r="BY96" s="108">
        <f>IF(AU96="základná",AV96,0)</f>
        <v>0</v>
      </c>
      <c r="BZ96" s="108">
        <f>IF(AU96="znížená",AV96,0)</f>
        <v>0</v>
      </c>
      <c r="CA96" s="108">
        <f>IF(AU96="zákl. prenesená",AV96,0)</f>
        <v>0</v>
      </c>
      <c r="CB96" s="108">
        <f>IF(AU96="zníž. prenesená",AV96,0)</f>
        <v>0</v>
      </c>
      <c r="CC96" s="108">
        <f>IF(AU96="nulová",AV96,0)</f>
        <v>0</v>
      </c>
      <c r="CD96" s="108">
        <f>IF(AU96="základná",AG96,0)</f>
        <v>0</v>
      </c>
      <c r="CE96" s="108">
        <f>IF(AU96="znížená",AG96,0)</f>
        <v>0</v>
      </c>
      <c r="CF96" s="108">
        <f>IF(AU96="zákl. prenesená",AG96,0)</f>
        <v>0</v>
      </c>
      <c r="CG96" s="108">
        <f>IF(AU96="zníž. prenesená",AG96,0)</f>
        <v>0</v>
      </c>
      <c r="CH96" s="108">
        <f>IF(AU96="nulová",AG96,0)</f>
        <v>0</v>
      </c>
      <c r="CI96" s="21">
        <f>IF(AU96="základná",1,IF(AU96="znížená",2,IF(AU96="zákl. prenesená",4,IF(AU96="zníž. prenesená",5,3))))</f>
        <v>1</v>
      </c>
      <c r="CJ96" s="21">
        <f>IF(AT96="stavebná časť",1,IF(8896="investičná časť",2,3))</f>
        <v>1</v>
      </c>
      <c r="CK96" s="21" t="str">
        <f>IF(D96="Vyplň vlastné","","x")</f>
        <v/>
      </c>
    </row>
    <row r="97" spans="2:43" s="1" customFormat="1" ht="10.9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9"/>
    </row>
    <row r="98" spans="2:43" s="1" customFormat="1" ht="30" customHeight="1">
      <c r="B98" s="37"/>
      <c r="C98" s="115" t="s">
        <v>101</v>
      </c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245">
        <f>ROUND(AG87+AG92,2)</f>
        <v>0</v>
      </c>
      <c r="AH98" s="245"/>
      <c r="AI98" s="245"/>
      <c r="AJ98" s="245"/>
      <c r="AK98" s="245"/>
      <c r="AL98" s="245"/>
      <c r="AM98" s="245"/>
      <c r="AN98" s="245">
        <f>AN87+AN92</f>
        <v>0</v>
      </c>
      <c r="AO98" s="245"/>
      <c r="AP98" s="245"/>
      <c r="AQ98" s="39"/>
    </row>
    <row r="99" spans="2:43" s="1" customFormat="1" ht="6.95" customHeight="1"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3"/>
    </row>
  </sheetData>
  <mergeCells count="66">
    <mergeCell ref="AG92:AM92"/>
    <mergeCell ref="AN92:AP92"/>
    <mergeCell ref="AG98:AM98"/>
    <mergeCell ref="AN98:AP98"/>
    <mergeCell ref="AR2:BE2"/>
    <mergeCell ref="D95:AB95"/>
    <mergeCell ref="AG95:AM95"/>
    <mergeCell ref="AN95:AP95"/>
    <mergeCell ref="D96:AB96"/>
    <mergeCell ref="AG96:AM96"/>
    <mergeCell ref="AN96:AP96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3:AU97">
      <formula1>"základná, znížená, nulová"</formula1>
    </dataValidation>
    <dataValidation type="list" allowBlank="1" showInputMessage="1" showErrorMessage="1" error="Povolené sú hodnoty stavebná časť, technologická časť, investičná časť." sqref="AT93:AT97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2-18-1 - SO 01 RETENČNÉ P...'!C2" display="/"/>
    <hyperlink ref="A89" location="'2-18-2 - SO 02 OPRAVA SPE...'!C2" display="/"/>
    <hyperlink ref="A90" location="'2-18-3 - SO 03 SADOVÉ ÚPRAVY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102</v>
      </c>
      <c r="G1" s="16"/>
      <c r="H1" s="299" t="s">
        <v>103</v>
      </c>
      <c r="I1" s="299"/>
      <c r="J1" s="299"/>
      <c r="K1" s="299"/>
      <c r="L1" s="16" t="s">
        <v>104</v>
      </c>
      <c r="M1" s="14"/>
      <c r="N1" s="14"/>
      <c r="O1" s="15" t="s">
        <v>105</v>
      </c>
      <c r="P1" s="14"/>
      <c r="Q1" s="14"/>
      <c r="R1" s="14"/>
      <c r="S1" s="16" t="s">
        <v>106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S2" s="246" t="s">
        <v>8</v>
      </c>
      <c r="T2" s="247"/>
      <c r="U2" s="247"/>
      <c r="V2" s="247"/>
      <c r="W2" s="247"/>
      <c r="X2" s="247"/>
      <c r="Y2" s="247"/>
      <c r="Z2" s="247"/>
      <c r="AA2" s="247"/>
      <c r="AB2" s="247"/>
      <c r="AC2" s="247"/>
      <c r="AT2" s="21" t="s">
        <v>86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77</v>
      </c>
    </row>
    <row r="4" spans="1:66" ht="36.950000000000003" customHeight="1">
      <c r="B4" s="25"/>
      <c r="C4" s="205" t="s">
        <v>107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6"/>
      <c r="T4" s="20" t="s">
        <v>12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48" t="str">
        <f>'Rekapitulácia stavby'!K6</f>
        <v>VODOZÁDRŽNÉ OPATRENIA V INTRAVILÁNE MESTA BREZNO - VEREJNÝ PRIESTOR CENTRA MESTA</v>
      </c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8"/>
      <c r="R6" s="26"/>
    </row>
    <row r="7" spans="1:66" s="1" customFormat="1" ht="32.85" customHeight="1">
      <c r="B7" s="37"/>
      <c r="C7" s="38"/>
      <c r="D7" s="31" t="s">
        <v>108</v>
      </c>
      <c r="E7" s="38"/>
      <c r="F7" s="211" t="s">
        <v>109</v>
      </c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51" t="str">
        <f>'Rekapitulácia stavby'!AN8</f>
        <v>5. 7. 2018</v>
      </c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26</v>
      </c>
      <c r="E11" s="38"/>
      <c r="F11" s="38"/>
      <c r="G11" s="38"/>
      <c r="H11" s="38"/>
      <c r="I11" s="38"/>
      <c r="J11" s="38"/>
      <c r="K11" s="38"/>
      <c r="L11" s="38"/>
      <c r="M11" s="32" t="s">
        <v>27</v>
      </c>
      <c r="N11" s="38"/>
      <c r="O11" s="209" t="s">
        <v>5</v>
      </c>
      <c r="P11" s="209"/>
      <c r="Q11" s="38"/>
      <c r="R11" s="39"/>
    </row>
    <row r="12" spans="1:66" s="1" customFormat="1" ht="18" customHeight="1">
      <c r="B12" s="37"/>
      <c r="C12" s="38"/>
      <c r="D12" s="38"/>
      <c r="E12" s="30" t="s">
        <v>28</v>
      </c>
      <c r="F12" s="38"/>
      <c r="G12" s="38"/>
      <c r="H12" s="38"/>
      <c r="I12" s="38"/>
      <c r="J12" s="38"/>
      <c r="K12" s="38"/>
      <c r="L12" s="38"/>
      <c r="M12" s="32" t="s">
        <v>29</v>
      </c>
      <c r="N12" s="38"/>
      <c r="O12" s="209" t="s">
        <v>5</v>
      </c>
      <c r="P12" s="209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30</v>
      </c>
      <c r="E14" s="38"/>
      <c r="F14" s="38"/>
      <c r="G14" s="38"/>
      <c r="H14" s="38"/>
      <c r="I14" s="38"/>
      <c r="J14" s="38"/>
      <c r="K14" s="38"/>
      <c r="L14" s="38"/>
      <c r="M14" s="32" t="s">
        <v>27</v>
      </c>
      <c r="N14" s="38"/>
      <c r="O14" s="253" t="str">
        <f>IF('Rekapitulácia stavby'!AN13="","",'Rekapitulácia stavby'!AN13)</f>
        <v>Vyplň údaj</v>
      </c>
      <c r="P14" s="209"/>
      <c r="Q14" s="38"/>
      <c r="R14" s="39"/>
    </row>
    <row r="15" spans="1:66" s="1" customFormat="1" ht="18" customHeight="1">
      <c r="B15" s="37"/>
      <c r="C15" s="38"/>
      <c r="D15" s="38"/>
      <c r="E15" s="253" t="str">
        <f>IF('Rekapitulácia stavby'!E14="","",'Rekapitulácia stavby'!E14)</f>
        <v>Vyplň údaj</v>
      </c>
      <c r="F15" s="254"/>
      <c r="G15" s="254"/>
      <c r="H15" s="254"/>
      <c r="I15" s="254"/>
      <c r="J15" s="254"/>
      <c r="K15" s="254"/>
      <c r="L15" s="254"/>
      <c r="M15" s="32" t="s">
        <v>29</v>
      </c>
      <c r="N15" s="38"/>
      <c r="O15" s="253" t="str">
        <f>IF('Rekapitulácia stavby'!AN14="","",'Rekapitulácia stavby'!AN14)</f>
        <v>Vyplň údaj</v>
      </c>
      <c r="P15" s="209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32</v>
      </c>
      <c r="E17" s="38"/>
      <c r="F17" s="38"/>
      <c r="G17" s="38"/>
      <c r="H17" s="38"/>
      <c r="I17" s="38"/>
      <c r="J17" s="38"/>
      <c r="K17" s="38"/>
      <c r="L17" s="38"/>
      <c r="M17" s="32" t="s">
        <v>27</v>
      </c>
      <c r="N17" s="38"/>
      <c r="O17" s="209" t="s">
        <v>5</v>
      </c>
      <c r="P17" s="209"/>
      <c r="Q17" s="38"/>
      <c r="R17" s="39"/>
    </row>
    <row r="18" spans="2:18" s="1" customFormat="1" ht="18" customHeight="1">
      <c r="B18" s="37"/>
      <c r="C18" s="38"/>
      <c r="D18" s="38"/>
      <c r="E18" s="30" t="s">
        <v>33</v>
      </c>
      <c r="F18" s="38"/>
      <c r="G18" s="38"/>
      <c r="H18" s="38"/>
      <c r="I18" s="38"/>
      <c r="J18" s="38"/>
      <c r="K18" s="38"/>
      <c r="L18" s="38"/>
      <c r="M18" s="32" t="s">
        <v>29</v>
      </c>
      <c r="N18" s="38"/>
      <c r="O18" s="209" t="s">
        <v>5</v>
      </c>
      <c r="P18" s="209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35</v>
      </c>
      <c r="E20" s="38"/>
      <c r="F20" s="38"/>
      <c r="G20" s="38"/>
      <c r="H20" s="38"/>
      <c r="I20" s="38"/>
      <c r="J20" s="38"/>
      <c r="K20" s="38"/>
      <c r="L20" s="38"/>
      <c r="M20" s="32" t="s">
        <v>27</v>
      </c>
      <c r="N20" s="38"/>
      <c r="O20" s="209" t="s">
        <v>5</v>
      </c>
      <c r="P20" s="209"/>
      <c r="Q20" s="38"/>
      <c r="R20" s="39"/>
    </row>
    <row r="21" spans="2:18" s="1" customFormat="1" ht="18" customHeight="1">
      <c r="B21" s="37"/>
      <c r="C21" s="38"/>
      <c r="D21" s="38"/>
      <c r="E21" s="30" t="s">
        <v>36</v>
      </c>
      <c r="F21" s="38"/>
      <c r="G21" s="38"/>
      <c r="H21" s="38"/>
      <c r="I21" s="38"/>
      <c r="J21" s="38"/>
      <c r="K21" s="38"/>
      <c r="L21" s="38"/>
      <c r="M21" s="32" t="s">
        <v>29</v>
      </c>
      <c r="N21" s="38"/>
      <c r="O21" s="209" t="s">
        <v>5</v>
      </c>
      <c r="P21" s="209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37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4" t="s">
        <v>5</v>
      </c>
      <c r="F24" s="214"/>
      <c r="G24" s="214"/>
      <c r="H24" s="214"/>
      <c r="I24" s="214"/>
      <c r="J24" s="214"/>
      <c r="K24" s="214"/>
      <c r="L24" s="214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8" t="s">
        <v>110</v>
      </c>
      <c r="E27" s="38"/>
      <c r="F27" s="38"/>
      <c r="G27" s="38"/>
      <c r="H27" s="38"/>
      <c r="I27" s="38"/>
      <c r="J27" s="38"/>
      <c r="K27" s="38"/>
      <c r="L27" s="38"/>
      <c r="M27" s="215">
        <f>N88</f>
        <v>0</v>
      </c>
      <c r="N27" s="215"/>
      <c r="O27" s="215"/>
      <c r="P27" s="215"/>
      <c r="Q27" s="38"/>
      <c r="R27" s="39"/>
    </row>
    <row r="28" spans="2:18" s="1" customFormat="1" ht="14.45" customHeight="1">
      <c r="B28" s="37"/>
      <c r="C28" s="38"/>
      <c r="D28" s="36" t="s">
        <v>96</v>
      </c>
      <c r="E28" s="38"/>
      <c r="F28" s="38"/>
      <c r="G28" s="38"/>
      <c r="H28" s="38"/>
      <c r="I28" s="38"/>
      <c r="J28" s="38"/>
      <c r="K28" s="38"/>
      <c r="L28" s="38"/>
      <c r="M28" s="215">
        <f>N97</f>
        <v>0</v>
      </c>
      <c r="N28" s="215"/>
      <c r="O28" s="215"/>
      <c r="P28" s="215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40</v>
      </c>
      <c r="E30" s="38"/>
      <c r="F30" s="38"/>
      <c r="G30" s="38"/>
      <c r="H30" s="38"/>
      <c r="I30" s="38"/>
      <c r="J30" s="38"/>
      <c r="K30" s="38"/>
      <c r="L30" s="38"/>
      <c r="M30" s="255">
        <f>ROUND(M27+M28,2)</f>
        <v>0</v>
      </c>
      <c r="N30" s="250"/>
      <c r="O30" s="250"/>
      <c r="P30" s="250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41</v>
      </c>
      <c r="E32" s="44" t="s">
        <v>42</v>
      </c>
      <c r="F32" s="45">
        <v>0.2</v>
      </c>
      <c r="G32" s="120" t="s">
        <v>43</v>
      </c>
      <c r="H32" s="256">
        <f>ROUND((((SUM(BE97:BE104)+SUM(BE122:BE207))+SUM(BE209:BE213))),2)</f>
        <v>0</v>
      </c>
      <c r="I32" s="250"/>
      <c r="J32" s="250"/>
      <c r="K32" s="38"/>
      <c r="L32" s="38"/>
      <c r="M32" s="256">
        <f>ROUND(((ROUND((SUM(BE97:BE104)+SUM(BE122:BE207)), 2)*F32)+SUM(BE209:BE213)*F32),2)</f>
        <v>0</v>
      </c>
      <c r="N32" s="250"/>
      <c r="O32" s="250"/>
      <c r="P32" s="250"/>
      <c r="Q32" s="38"/>
      <c r="R32" s="39"/>
    </row>
    <row r="33" spans="2:18" s="1" customFormat="1" ht="14.45" customHeight="1">
      <c r="B33" s="37"/>
      <c r="C33" s="38"/>
      <c r="D33" s="38"/>
      <c r="E33" s="44" t="s">
        <v>44</v>
      </c>
      <c r="F33" s="45">
        <v>0.2</v>
      </c>
      <c r="G33" s="120" t="s">
        <v>43</v>
      </c>
      <c r="H33" s="256">
        <f>ROUND((((SUM(BF97:BF104)+SUM(BF122:BF207))+SUM(BF209:BF213))),2)</f>
        <v>0</v>
      </c>
      <c r="I33" s="250"/>
      <c r="J33" s="250"/>
      <c r="K33" s="38"/>
      <c r="L33" s="38"/>
      <c r="M33" s="256">
        <f>ROUND(((ROUND((SUM(BF97:BF104)+SUM(BF122:BF207)), 2)*F33)+SUM(BF209:BF213)*F33),2)</f>
        <v>0</v>
      </c>
      <c r="N33" s="250"/>
      <c r="O33" s="250"/>
      <c r="P33" s="250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45</v>
      </c>
      <c r="F34" s="45">
        <v>0.2</v>
      </c>
      <c r="G34" s="120" t="s">
        <v>43</v>
      </c>
      <c r="H34" s="256">
        <f>ROUND((((SUM(BG97:BG104)+SUM(BG122:BG207))+SUM(BG209:BG213))),2)</f>
        <v>0</v>
      </c>
      <c r="I34" s="250"/>
      <c r="J34" s="250"/>
      <c r="K34" s="38"/>
      <c r="L34" s="38"/>
      <c r="M34" s="256">
        <v>0</v>
      </c>
      <c r="N34" s="250"/>
      <c r="O34" s="250"/>
      <c r="P34" s="250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46</v>
      </c>
      <c r="F35" s="45">
        <v>0.2</v>
      </c>
      <c r="G35" s="120" t="s">
        <v>43</v>
      </c>
      <c r="H35" s="256">
        <f>ROUND((((SUM(BH97:BH104)+SUM(BH122:BH207))+SUM(BH209:BH213))),2)</f>
        <v>0</v>
      </c>
      <c r="I35" s="250"/>
      <c r="J35" s="250"/>
      <c r="K35" s="38"/>
      <c r="L35" s="38"/>
      <c r="M35" s="256">
        <v>0</v>
      </c>
      <c r="N35" s="250"/>
      <c r="O35" s="250"/>
      <c r="P35" s="250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47</v>
      </c>
      <c r="F36" s="45">
        <v>0</v>
      </c>
      <c r="G36" s="120" t="s">
        <v>43</v>
      </c>
      <c r="H36" s="256">
        <f>ROUND((((SUM(BI97:BI104)+SUM(BI122:BI207))+SUM(BI209:BI213))),2)</f>
        <v>0</v>
      </c>
      <c r="I36" s="250"/>
      <c r="J36" s="250"/>
      <c r="K36" s="38"/>
      <c r="L36" s="38"/>
      <c r="M36" s="256">
        <v>0</v>
      </c>
      <c r="N36" s="250"/>
      <c r="O36" s="250"/>
      <c r="P36" s="250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48</v>
      </c>
      <c r="E38" s="77"/>
      <c r="F38" s="77"/>
      <c r="G38" s="122" t="s">
        <v>49</v>
      </c>
      <c r="H38" s="123" t="s">
        <v>50</v>
      </c>
      <c r="I38" s="77"/>
      <c r="J38" s="77"/>
      <c r="K38" s="77"/>
      <c r="L38" s="257">
        <f>SUM(M30:M36)</f>
        <v>0</v>
      </c>
      <c r="M38" s="257"/>
      <c r="N38" s="257"/>
      <c r="O38" s="257"/>
      <c r="P38" s="258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3.5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3.5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3.5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3.5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3.5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3.5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3.5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3.5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 ht="13.5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3.5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3.5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 ht="13.5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 ht="13.5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 ht="13.5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 ht="13.5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 ht="13.5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05" t="s">
        <v>111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48" t="str">
        <f>F6</f>
        <v>VODOZÁDRŽNÉ OPATRENIA V INTRAVILÁNE MESTA BREZNO - VEREJNÝ PRIESTOR CENTRA MESTA</v>
      </c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Q78" s="38"/>
      <c r="R78" s="39"/>
    </row>
    <row r="79" spans="2:18" s="1" customFormat="1" ht="36.950000000000003" customHeight="1">
      <c r="B79" s="37"/>
      <c r="C79" s="71" t="s">
        <v>108</v>
      </c>
      <c r="D79" s="38"/>
      <c r="E79" s="38"/>
      <c r="F79" s="225" t="str">
        <f>F7</f>
        <v>2-18-1 - SO 01 RETENČNÉ PRVKY (DAŽĎOVÉ ZÁHRADY, ZASAKOVACÍ PÁS)</v>
      </c>
      <c r="G79" s="250"/>
      <c r="H79" s="250"/>
      <c r="I79" s="250"/>
      <c r="J79" s="250"/>
      <c r="K79" s="250"/>
      <c r="L79" s="250"/>
      <c r="M79" s="250"/>
      <c r="N79" s="250"/>
      <c r="O79" s="250"/>
      <c r="P79" s="250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>parc.č. KN-C 3382, 3383, k.ú. Brezno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>5. 7. 2018</v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>
      <c r="B83" s="37"/>
      <c r="C83" s="32" t="s">
        <v>26</v>
      </c>
      <c r="D83" s="38"/>
      <c r="E83" s="38"/>
      <c r="F83" s="30" t="str">
        <f>E12</f>
        <v>Mesto Brezno</v>
      </c>
      <c r="G83" s="38"/>
      <c r="H83" s="38"/>
      <c r="I83" s="38"/>
      <c r="J83" s="38"/>
      <c r="K83" s="32" t="s">
        <v>32</v>
      </c>
      <c r="L83" s="38"/>
      <c r="M83" s="209" t="str">
        <f>E18</f>
        <v>Ing. Barbora Halásová</v>
      </c>
      <c r="N83" s="209"/>
      <c r="O83" s="209"/>
      <c r="P83" s="209"/>
      <c r="Q83" s="209"/>
      <c r="R83" s="39"/>
    </row>
    <row r="84" spans="2:47" s="1" customFormat="1" ht="14.45" customHeight="1">
      <c r="B84" s="37"/>
      <c r="C84" s="32" t="s">
        <v>30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35</v>
      </c>
      <c r="L84" s="38"/>
      <c r="M84" s="209" t="str">
        <f>E21</f>
        <v>Peter Vandriak</v>
      </c>
      <c r="N84" s="209"/>
      <c r="O84" s="209"/>
      <c r="P84" s="209"/>
      <c r="Q84" s="209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9" t="s">
        <v>112</v>
      </c>
      <c r="D86" s="260"/>
      <c r="E86" s="260"/>
      <c r="F86" s="260"/>
      <c r="G86" s="260"/>
      <c r="H86" s="116"/>
      <c r="I86" s="116"/>
      <c r="J86" s="116"/>
      <c r="K86" s="116"/>
      <c r="L86" s="116"/>
      <c r="M86" s="116"/>
      <c r="N86" s="259" t="s">
        <v>113</v>
      </c>
      <c r="O86" s="260"/>
      <c r="P86" s="260"/>
      <c r="Q86" s="260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4" t="s">
        <v>114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4">
        <f>N122</f>
        <v>0</v>
      </c>
      <c r="O88" s="261"/>
      <c r="P88" s="261"/>
      <c r="Q88" s="261"/>
      <c r="R88" s="39"/>
      <c r="AU88" s="21" t="s">
        <v>115</v>
      </c>
    </row>
    <row r="89" spans="2:47" s="6" customFormat="1" ht="24.95" customHeight="1">
      <c r="B89" s="125"/>
      <c r="C89" s="126"/>
      <c r="D89" s="127" t="s">
        <v>116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62">
        <f>N123</f>
        <v>0</v>
      </c>
      <c r="O89" s="263"/>
      <c r="P89" s="263"/>
      <c r="Q89" s="263"/>
      <c r="R89" s="128"/>
    </row>
    <row r="90" spans="2:47" s="7" customFormat="1" ht="19.899999999999999" customHeight="1">
      <c r="B90" s="129"/>
      <c r="C90" s="130"/>
      <c r="D90" s="104" t="s">
        <v>117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40">
        <f>N124</f>
        <v>0</v>
      </c>
      <c r="O90" s="264"/>
      <c r="P90" s="264"/>
      <c r="Q90" s="264"/>
      <c r="R90" s="131"/>
    </row>
    <row r="91" spans="2:47" s="7" customFormat="1" ht="19.899999999999999" customHeight="1">
      <c r="B91" s="129"/>
      <c r="C91" s="130"/>
      <c r="D91" s="104" t="s">
        <v>118</v>
      </c>
      <c r="E91" s="130"/>
      <c r="F91" s="130"/>
      <c r="G91" s="130"/>
      <c r="H91" s="130"/>
      <c r="I91" s="130"/>
      <c r="J91" s="130"/>
      <c r="K91" s="130"/>
      <c r="L91" s="130"/>
      <c r="M91" s="130"/>
      <c r="N91" s="240">
        <f>N191</f>
        <v>0</v>
      </c>
      <c r="O91" s="264"/>
      <c r="P91" s="264"/>
      <c r="Q91" s="264"/>
      <c r="R91" s="131"/>
    </row>
    <row r="92" spans="2:47" s="7" customFormat="1" ht="19.899999999999999" customHeight="1">
      <c r="B92" s="129"/>
      <c r="C92" s="130"/>
      <c r="D92" s="104" t="s">
        <v>119</v>
      </c>
      <c r="E92" s="130"/>
      <c r="F92" s="130"/>
      <c r="G92" s="130"/>
      <c r="H92" s="130"/>
      <c r="I92" s="130"/>
      <c r="J92" s="130"/>
      <c r="K92" s="130"/>
      <c r="L92" s="130"/>
      <c r="M92" s="130"/>
      <c r="N92" s="240">
        <f>N196</f>
        <v>0</v>
      </c>
      <c r="O92" s="264"/>
      <c r="P92" s="264"/>
      <c r="Q92" s="264"/>
      <c r="R92" s="131"/>
    </row>
    <row r="93" spans="2:47" s="6" customFormat="1" ht="24.95" customHeight="1">
      <c r="B93" s="125"/>
      <c r="C93" s="126"/>
      <c r="D93" s="127" t="s">
        <v>120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62">
        <f>N198</f>
        <v>0</v>
      </c>
      <c r="O93" s="263"/>
      <c r="P93" s="263"/>
      <c r="Q93" s="263"/>
      <c r="R93" s="128"/>
    </row>
    <row r="94" spans="2:47" s="7" customFormat="1" ht="19.899999999999999" customHeight="1">
      <c r="B94" s="129"/>
      <c r="C94" s="130"/>
      <c r="D94" s="104" t="s">
        <v>121</v>
      </c>
      <c r="E94" s="130"/>
      <c r="F94" s="130"/>
      <c r="G94" s="130"/>
      <c r="H94" s="130"/>
      <c r="I94" s="130"/>
      <c r="J94" s="130"/>
      <c r="K94" s="130"/>
      <c r="L94" s="130"/>
      <c r="M94" s="130"/>
      <c r="N94" s="240">
        <f>N199</f>
        <v>0</v>
      </c>
      <c r="O94" s="264"/>
      <c r="P94" s="264"/>
      <c r="Q94" s="264"/>
      <c r="R94" s="131"/>
    </row>
    <row r="95" spans="2:47" s="6" customFormat="1" ht="21.75" customHeight="1">
      <c r="B95" s="125"/>
      <c r="C95" s="126"/>
      <c r="D95" s="127" t="s">
        <v>122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65">
        <f>N208</f>
        <v>0</v>
      </c>
      <c r="O95" s="263"/>
      <c r="P95" s="263"/>
      <c r="Q95" s="263"/>
      <c r="R95" s="128"/>
    </row>
    <row r="96" spans="2:47" s="1" customFormat="1" ht="21.75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9"/>
    </row>
    <row r="97" spans="2:65" s="1" customFormat="1" ht="29.25" customHeight="1">
      <c r="B97" s="37"/>
      <c r="C97" s="124" t="s">
        <v>123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261">
        <f>ROUND(N98+N99+N100+N101+N102+N103,2)</f>
        <v>0</v>
      </c>
      <c r="O97" s="266"/>
      <c r="P97" s="266"/>
      <c r="Q97" s="266"/>
      <c r="R97" s="39"/>
      <c r="T97" s="132"/>
      <c r="U97" s="133" t="s">
        <v>41</v>
      </c>
    </row>
    <row r="98" spans="2:65" s="1" customFormat="1" ht="18" customHeight="1">
      <c r="B98" s="134"/>
      <c r="C98" s="135"/>
      <c r="D98" s="241" t="s">
        <v>124</v>
      </c>
      <c r="E98" s="267"/>
      <c r="F98" s="267"/>
      <c r="G98" s="267"/>
      <c r="H98" s="267"/>
      <c r="I98" s="135"/>
      <c r="J98" s="135"/>
      <c r="K98" s="135"/>
      <c r="L98" s="135"/>
      <c r="M98" s="135"/>
      <c r="N98" s="239">
        <f>ROUND(N88*T98,2)</f>
        <v>0</v>
      </c>
      <c r="O98" s="268"/>
      <c r="P98" s="268"/>
      <c r="Q98" s="268"/>
      <c r="R98" s="137"/>
      <c r="S98" s="138"/>
      <c r="T98" s="139"/>
      <c r="U98" s="140" t="s">
        <v>44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41" t="s">
        <v>125</v>
      </c>
      <c r="AZ98" s="138"/>
      <c r="BA98" s="138"/>
      <c r="BB98" s="138"/>
      <c r="BC98" s="138"/>
      <c r="BD98" s="138"/>
      <c r="BE98" s="142">
        <f t="shared" ref="BE98:BE103" si="0">IF(U98="základná",N98,0)</f>
        <v>0</v>
      </c>
      <c r="BF98" s="142">
        <f t="shared" ref="BF98:BF103" si="1">IF(U98="znížená",N98,0)</f>
        <v>0</v>
      </c>
      <c r="BG98" s="142">
        <f t="shared" ref="BG98:BG103" si="2">IF(U98="zákl. prenesená",N98,0)</f>
        <v>0</v>
      </c>
      <c r="BH98" s="142">
        <f t="shared" ref="BH98:BH103" si="3">IF(U98="zníž. prenesená",N98,0)</f>
        <v>0</v>
      </c>
      <c r="BI98" s="142">
        <f t="shared" ref="BI98:BI103" si="4">IF(U98="nulová",N98,0)</f>
        <v>0</v>
      </c>
      <c r="BJ98" s="141" t="s">
        <v>126</v>
      </c>
      <c r="BK98" s="138"/>
      <c r="BL98" s="138"/>
      <c r="BM98" s="138"/>
    </row>
    <row r="99" spans="2:65" s="1" customFormat="1" ht="18" customHeight="1">
      <c r="B99" s="134"/>
      <c r="C99" s="135"/>
      <c r="D99" s="241" t="s">
        <v>127</v>
      </c>
      <c r="E99" s="267"/>
      <c r="F99" s="267"/>
      <c r="G99" s="267"/>
      <c r="H99" s="267"/>
      <c r="I99" s="135"/>
      <c r="J99" s="135"/>
      <c r="K99" s="135"/>
      <c r="L99" s="135"/>
      <c r="M99" s="135"/>
      <c r="N99" s="239">
        <f>ROUND(N88*T99,2)</f>
        <v>0</v>
      </c>
      <c r="O99" s="268"/>
      <c r="P99" s="268"/>
      <c r="Q99" s="268"/>
      <c r="R99" s="137"/>
      <c r="S99" s="138"/>
      <c r="T99" s="139"/>
      <c r="U99" s="140" t="s">
        <v>44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41" t="s">
        <v>125</v>
      </c>
      <c r="AZ99" s="138"/>
      <c r="BA99" s="138"/>
      <c r="BB99" s="138"/>
      <c r="BC99" s="138"/>
      <c r="BD99" s="138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126</v>
      </c>
      <c r="BK99" s="138"/>
      <c r="BL99" s="138"/>
      <c r="BM99" s="138"/>
    </row>
    <row r="100" spans="2:65" s="1" customFormat="1" ht="18" customHeight="1">
      <c r="B100" s="134"/>
      <c r="C100" s="135"/>
      <c r="D100" s="241" t="s">
        <v>128</v>
      </c>
      <c r="E100" s="267"/>
      <c r="F100" s="267"/>
      <c r="G100" s="267"/>
      <c r="H100" s="267"/>
      <c r="I100" s="135"/>
      <c r="J100" s="135"/>
      <c r="K100" s="135"/>
      <c r="L100" s="135"/>
      <c r="M100" s="135"/>
      <c r="N100" s="239">
        <f>ROUND(N88*T100,2)</f>
        <v>0</v>
      </c>
      <c r="O100" s="268"/>
      <c r="P100" s="268"/>
      <c r="Q100" s="268"/>
      <c r="R100" s="137"/>
      <c r="S100" s="138"/>
      <c r="T100" s="139"/>
      <c r="U100" s="140" t="s">
        <v>44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41" t="s">
        <v>125</v>
      </c>
      <c r="AZ100" s="138"/>
      <c r="BA100" s="138"/>
      <c r="BB100" s="138"/>
      <c r="BC100" s="138"/>
      <c r="BD100" s="138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126</v>
      </c>
      <c r="BK100" s="138"/>
      <c r="BL100" s="138"/>
      <c r="BM100" s="138"/>
    </row>
    <row r="101" spans="2:65" s="1" customFormat="1" ht="18" customHeight="1">
      <c r="B101" s="134"/>
      <c r="C101" s="135"/>
      <c r="D101" s="241" t="s">
        <v>129</v>
      </c>
      <c r="E101" s="267"/>
      <c r="F101" s="267"/>
      <c r="G101" s="267"/>
      <c r="H101" s="267"/>
      <c r="I101" s="135"/>
      <c r="J101" s="135"/>
      <c r="K101" s="135"/>
      <c r="L101" s="135"/>
      <c r="M101" s="135"/>
      <c r="N101" s="239">
        <f>ROUND(N88*T101,2)</f>
        <v>0</v>
      </c>
      <c r="O101" s="268"/>
      <c r="P101" s="268"/>
      <c r="Q101" s="268"/>
      <c r="R101" s="137"/>
      <c r="S101" s="138"/>
      <c r="T101" s="139"/>
      <c r="U101" s="140" t="s">
        <v>44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41" t="s">
        <v>125</v>
      </c>
      <c r="AZ101" s="138"/>
      <c r="BA101" s="138"/>
      <c r="BB101" s="138"/>
      <c r="BC101" s="138"/>
      <c r="BD101" s="138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126</v>
      </c>
      <c r="BK101" s="138"/>
      <c r="BL101" s="138"/>
      <c r="BM101" s="138"/>
    </row>
    <row r="102" spans="2:65" s="1" customFormat="1" ht="18" customHeight="1">
      <c r="B102" s="134"/>
      <c r="C102" s="135"/>
      <c r="D102" s="241" t="s">
        <v>130</v>
      </c>
      <c r="E102" s="267"/>
      <c r="F102" s="267"/>
      <c r="G102" s="267"/>
      <c r="H102" s="267"/>
      <c r="I102" s="135"/>
      <c r="J102" s="135"/>
      <c r="K102" s="135"/>
      <c r="L102" s="135"/>
      <c r="M102" s="135"/>
      <c r="N102" s="239">
        <f>ROUND(N88*T102,2)</f>
        <v>0</v>
      </c>
      <c r="O102" s="268"/>
      <c r="P102" s="268"/>
      <c r="Q102" s="268"/>
      <c r="R102" s="137"/>
      <c r="S102" s="138"/>
      <c r="T102" s="139"/>
      <c r="U102" s="140" t="s">
        <v>44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41" t="s">
        <v>125</v>
      </c>
      <c r="AZ102" s="138"/>
      <c r="BA102" s="138"/>
      <c r="BB102" s="138"/>
      <c r="BC102" s="138"/>
      <c r="BD102" s="138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126</v>
      </c>
      <c r="BK102" s="138"/>
      <c r="BL102" s="138"/>
      <c r="BM102" s="138"/>
    </row>
    <row r="103" spans="2:65" s="1" customFormat="1" ht="18" customHeight="1">
      <c r="B103" s="134"/>
      <c r="C103" s="135"/>
      <c r="D103" s="136" t="s">
        <v>131</v>
      </c>
      <c r="E103" s="135"/>
      <c r="F103" s="135"/>
      <c r="G103" s="135"/>
      <c r="H103" s="135"/>
      <c r="I103" s="135"/>
      <c r="J103" s="135"/>
      <c r="K103" s="135"/>
      <c r="L103" s="135"/>
      <c r="M103" s="135"/>
      <c r="N103" s="239">
        <f>ROUND(N88*T103,2)</f>
        <v>0</v>
      </c>
      <c r="O103" s="268"/>
      <c r="P103" s="268"/>
      <c r="Q103" s="268"/>
      <c r="R103" s="137"/>
      <c r="S103" s="138"/>
      <c r="T103" s="143"/>
      <c r="U103" s="144" t="s">
        <v>44</v>
      </c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41" t="s">
        <v>132</v>
      </c>
      <c r="AZ103" s="138"/>
      <c r="BA103" s="138"/>
      <c r="BB103" s="138"/>
      <c r="BC103" s="138"/>
      <c r="BD103" s="138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126</v>
      </c>
      <c r="BK103" s="138"/>
      <c r="BL103" s="138"/>
      <c r="BM103" s="138"/>
    </row>
    <row r="104" spans="2:65" s="1" customFormat="1" ht="13.5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65" s="1" customFormat="1" ht="29.25" customHeight="1">
      <c r="B105" s="37"/>
      <c r="C105" s="115" t="s">
        <v>101</v>
      </c>
      <c r="D105" s="116"/>
      <c r="E105" s="116"/>
      <c r="F105" s="116"/>
      <c r="G105" s="116"/>
      <c r="H105" s="116"/>
      <c r="I105" s="116"/>
      <c r="J105" s="116"/>
      <c r="K105" s="116"/>
      <c r="L105" s="245">
        <f>ROUND(SUM(N88+N97),2)</f>
        <v>0</v>
      </c>
      <c r="M105" s="245"/>
      <c r="N105" s="245"/>
      <c r="O105" s="245"/>
      <c r="P105" s="245"/>
      <c r="Q105" s="245"/>
      <c r="R105" s="39"/>
    </row>
    <row r="106" spans="2:65" s="1" customFormat="1" ht="6.95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10" spans="2:65" s="1" customFormat="1" ht="6.95" customHeight="1"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6"/>
    </row>
    <row r="111" spans="2:65" s="1" customFormat="1" ht="36.950000000000003" customHeight="1">
      <c r="B111" s="37"/>
      <c r="C111" s="205" t="s">
        <v>133</v>
      </c>
      <c r="D111" s="250"/>
      <c r="E111" s="250"/>
      <c r="F111" s="250"/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250"/>
      <c r="R111" s="39"/>
    </row>
    <row r="112" spans="2:65" s="1" customFormat="1" ht="6.95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9"/>
    </row>
    <row r="113" spans="2:65" s="1" customFormat="1" ht="30" customHeight="1">
      <c r="B113" s="37"/>
      <c r="C113" s="32" t="s">
        <v>18</v>
      </c>
      <c r="D113" s="38"/>
      <c r="E113" s="38"/>
      <c r="F113" s="248" t="str">
        <f>F6</f>
        <v>VODOZÁDRŽNÉ OPATRENIA V INTRAVILÁNE MESTA BREZNO - VEREJNÝ PRIESTOR CENTRA MESTA</v>
      </c>
      <c r="G113" s="249"/>
      <c r="H113" s="249"/>
      <c r="I113" s="249"/>
      <c r="J113" s="249"/>
      <c r="K113" s="249"/>
      <c r="L113" s="249"/>
      <c r="M113" s="249"/>
      <c r="N113" s="249"/>
      <c r="O113" s="249"/>
      <c r="P113" s="249"/>
      <c r="Q113" s="38"/>
      <c r="R113" s="39"/>
    </row>
    <row r="114" spans="2:65" s="1" customFormat="1" ht="36.950000000000003" customHeight="1">
      <c r="B114" s="37"/>
      <c r="C114" s="71" t="s">
        <v>108</v>
      </c>
      <c r="D114" s="38"/>
      <c r="E114" s="38"/>
      <c r="F114" s="225" t="str">
        <f>F7</f>
        <v>2-18-1 - SO 01 RETENČNÉ PRVKY (DAŽĎOVÉ ZÁHRADY, ZASAKOVACÍ PÁS)</v>
      </c>
      <c r="G114" s="250"/>
      <c r="H114" s="250"/>
      <c r="I114" s="250"/>
      <c r="J114" s="250"/>
      <c r="K114" s="250"/>
      <c r="L114" s="250"/>
      <c r="M114" s="250"/>
      <c r="N114" s="250"/>
      <c r="O114" s="250"/>
      <c r="P114" s="250"/>
      <c r="Q114" s="38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18" customHeight="1">
      <c r="B116" s="37"/>
      <c r="C116" s="32" t="s">
        <v>22</v>
      </c>
      <c r="D116" s="38"/>
      <c r="E116" s="38"/>
      <c r="F116" s="30" t="str">
        <f>F9</f>
        <v>parc.č. KN-C 3382, 3383, k.ú. Brezno</v>
      </c>
      <c r="G116" s="38"/>
      <c r="H116" s="38"/>
      <c r="I116" s="38"/>
      <c r="J116" s="38"/>
      <c r="K116" s="32" t="s">
        <v>24</v>
      </c>
      <c r="L116" s="38"/>
      <c r="M116" s="252" t="str">
        <f>IF(O9="","",O9)</f>
        <v>5. 7. 2018</v>
      </c>
      <c r="N116" s="252"/>
      <c r="O116" s="252"/>
      <c r="P116" s="252"/>
      <c r="Q116" s="38"/>
      <c r="R116" s="39"/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>
      <c r="B118" s="37"/>
      <c r="C118" s="32" t="s">
        <v>26</v>
      </c>
      <c r="D118" s="38"/>
      <c r="E118" s="38"/>
      <c r="F118" s="30" t="str">
        <f>E12</f>
        <v>Mesto Brezno</v>
      </c>
      <c r="G118" s="38"/>
      <c r="H118" s="38"/>
      <c r="I118" s="38"/>
      <c r="J118" s="38"/>
      <c r="K118" s="32" t="s">
        <v>32</v>
      </c>
      <c r="L118" s="38"/>
      <c r="M118" s="209" t="str">
        <f>E18</f>
        <v>Ing. Barbora Halásová</v>
      </c>
      <c r="N118" s="209"/>
      <c r="O118" s="209"/>
      <c r="P118" s="209"/>
      <c r="Q118" s="209"/>
      <c r="R118" s="39"/>
    </row>
    <row r="119" spans="2:65" s="1" customFormat="1" ht="14.45" customHeight="1">
      <c r="B119" s="37"/>
      <c r="C119" s="32" t="s">
        <v>30</v>
      </c>
      <c r="D119" s="38"/>
      <c r="E119" s="38"/>
      <c r="F119" s="30" t="str">
        <f>IF(E15="","",E15)</f>
        <v>Vyplň údaj</v>
      </c>
      <c r="G119" s="38"/>
      <c r="H119" s="38"/>
      <c r="I119" s="38"/>
      <c r="J119" s="38"/>
      <c r="K119" s="32" t="s">
        <v>35</v>
      </c>
      <c r="L119" s="38"/>
      <c r="M119" s="209" t="str">
        <f>E21</f>
        <v>Peter Vandriak</v>
      </c>
      <c r="N119" s="209"/>
      <c r="O119" s="209"/>
      <c r="P119" s="209"/>
      <c r="Q119" s="209"/>
      <c r="R119" s="39"/>
    </row>
    <row r="120" spans="2:65" s="1" customFormat="1" ht="10.3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8" customFormat="1" ht="29.25" customHeight="1">
      <c r="B121" s="145"/>
      <c r="C121" s="146" t="s">
        <v>134</v>
      </c>
      <c r="D121" s="147" t="s">
        <v>135</v>
      </c>
      <c r="E121" s="147" t="s">
        <v>59</v>
      </c>
      <c r="F121" s="269" t="s">
        <v>136</v>
      </c>
      <c r="G121" s="269"/>
      <c r="H121" s="269"/>
      <c r="I121" s="269"/>
      <c r="J121" s="147" t="s">
        <v>137</v>
      </c>
      <c r="K121" s="147" t="s">
        <v>138</v>
      </c>
      <c r="L121" s="269" t="s">
        <v>139</v>
      </c>
      <c r="M121" s="269"/>
      <c r="N121" s="269" t="s">
        <v>113</v>
      </c>
      <c r="O121" s="269"/>
      <c r="P121" s="269"/>
      <c r="Q121" s="270"/>
      <c r="R121" s="148"/>
      <c r="T121" s="78" t="s">
        <v>140</v>
      </c>
      <c r="U121" s="79" t="s">
        <v>41</v>
      </c>
      <c r="V121" s="79" t="s">
        <v>141</v>
      </c>
      <c r="W121" s="79" t="s">
        <v>142</v>
      </c>
      <c r="X121" s="79" t="s">
        <v>143</v>
      </c>
      <c r="Y121" s="79" t="s">
        <v>144</v>
      </c>
      <c r="Z121" s="79" t="s">
        <v>145</v>
      </c>
      <c r="AA121" s="80" t="s">
        <v>146</v>
      </c>
    </row>
    <row r="122" spans="2:65" s="1" customFormat="1" ht="29.25" customHeight="1">
      <c r="B122" s="37"/>
      <c r="C122" s="82" t="s">
        <v>110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289">
        <f>BK122</f>
        <v>0</v>
      </c>
      <c r="O122" s="290"/>
      <c r="P122" s="290"/>
      <c r="Q122" s="290"/>
      <c r="R122" s="39"/>
      <c r="T122" s="81"/>
      <c r="U122" s="53"/>
      <c r="V122" s="53"/>
      <c r="W122" s="149">
        <f>W123+W198+W208</f>
        <v>0</v>
      </c>
      <c r="X122" s="53"/>
      <c r="Y122" s="149">
        <f>Y123+Y198+Y208</f>
        <v>239.98301909999998</v>
      </c>
      <c r="Z122" s="53"/>
      <c r="AA122" s="150">
        <f>AA123+AA198+AA208</f>
        <v>0</v>
      </c>
      <c r="AT122" s="21" t="s">
        <v>76</v>
      </c>
      <c r="AU122" s="21" t="s">
        <v>115</v>
      </c>
      <c r="BK122" s="151">
        <f>BK123+BK198+BK208</f>
        <v>0</v>
      </c>
    </row>
    <row r="123" spans="2:65" s="9" customFormat="1" ht="37.35" customHeight="1">
      <c r="B123" s="152"/>
      <c r="C123" s="153"/>
      <c r="D123" s="154" t="s">
        <v>116</v>
      </c>
      <c r="E123" s="154"/>
      <c r="F123" s="154"/>
      <c r="G123" s="154"/>
      <c r="H123" s="154"/>
      <c r="I123" s="154"/>
      <c r="J123" s="154"/>
      <c r="K123" s="154"/>
      <c r="L123" s="154"/>
      <c r="M123" s="154"/>
      <c r="N123" s="265">
        <f>BK123</f>
        <v>0</v>
      </c>
      <c r="O123" s="262"/>
      <c r="P123" s="262"/>
      <c r="Q123" s="262"/>
      <c r="R123" s="155"/>
      <c r="T123" s="156"/>
      <c r="U123" s="153"/>
      <c r="V123" s="153"/>
      <c r="W123" s="157">
        <f>W124+W191+W196</f>
        <v>0</v>
      </c>
      <c r="X123" s="153"/>
      <c r="Y123" s="157">
        <f>Y124+Y191+Y196</f>
        <v>192.28655559999996</v>
      </c>
      <c r="Z123" s="153"/>
      <c r="AA123" s="158">
        <f>AA124+AA191+AA196</f>
        <v>0</v>
      </c>
      <c r="AR123" s="159" t="s">
        <v>85</v>
      </c>
      <c r="AT123" s="160" t="s">
        <v>76</v>
      </c>
      <c r="AU123" s="160" t="s">
        <v>77</v>
      </c>
      <c r="AY123" s="159" t="s">
        <v>147</v>
      </c>
      <c r="BK123" s="161">
        <f>BK124+BK191+BK196</f>
        <v>0</v>
      </c>
    </row>
    <row r="124" spans="2:65" s="9" customFormat="1" ht="19.899999999999999" customHeight="1">
      <c r="B124" s="152"/>
      <c r="C124" s="153"/>
      <c r="D124" s="162" t="s">
        <v>117</v>
      </c>
      <c r="E124" s="162"/>
      <c r="F124" s="162"/>
      <c r="G124" s="162"/>
      <c r="H124" s="162"/>
      <c r="I124" s="162"/>
      <c r="J124" s="162"/>
      <c r="K124" s="162"/>
      <c r="L124" s="162"/>
      <c r="M124" s="162"/>
      <c r="N124" s="291">
        <f>BK124</f>
        <v>0</v>
      </c>
      <c r="O124" s="292"/>
      <c r="P124" s="292"/>
      <c r="Q124" s="292"/>
      <c r="R124" s="155"/>
      <c r="T124" s="156"/>
      <c r="U124" s="153"/>
      <c r="V124" s="153"/>
      <c r="W124" s="157">
        <f>SUM(W125:W190)</f>
        <v>0</v>
      </c>
      <c r="X124" s="153"/>
      <c r="Y124" s="157">
        <f>SUM(Y125:Y190)</f>
        <v>192.23411699999997</v>
      </c>
      <c r="Z124" s="153"/>
      <c r="AA124" s="158">
        <f>SUM(AA125:AA190)</f>
        <v>0</v>
      </c>
      <c r="AR124" s="159" t="s">
        <v>85</v>
      </c>
      <c r="AT124" s="160" t="s">
        <v>76</v>
      </c>
      <c r="AU124" s="160" t="s">
        <v>85</v>
      </c>
      <c r="AY124" s="159" t="s">
        <v>147</v>
      </c>
      <c r="BK124" s="161">
        <f>SUM(BK125:BK190)</f>
        <v>0</v>
      </c>
    </row>
    <row r="125" spans="2:65" s="1" customFormat="1" ht="25.5" customHeight="1">
      <c r="B125" s="134"/>
      <c r="C125" s="163" t="s">
        <v>126</v>
      </c>
      <c r="D125" s="163" t="s">
        <v>148</v>
      </c>
      <c r="E125" s="164" t="s">
        <v>149</v>
      </c>
      <c r="F125" s="271" t="s">
        <v>150</v>
      </c>
      <c r="G125" s="271"/>
      <c r="H125" s="271"/>
      <c r="I125" s="271"/>
      <c r="J125" s="165" t="s">
        <v>151</v>
      </c>
      <c r="K125" s="166">
        <v>143.98500000000001</v>
      </c>
      <c r="L125" s="272">
        <v>0</v>
      </c>
      <c r="M125" s="272"/>
      <c r="N125" s="273">
        <f>ROUND(L125*K125,2)</f>
        <v>0</v>
      </c>
      <c r="O125" s="273"/>
      <c r="P125" s="273"/>
      <c r="Q125" s="273"/>
      <c r="R125" s="137"/>
      <c r="T125" s="167" t="s">
        <v>5</v>
      </c>
      <c r="U125" s="46" t="s">
        <v>44</v>
      </c>
      <c r="V125" s="38"/>
      <c r="W125" s="168">
        <f>V125*K125</f>
        <v>0</v>
      </c>
      <c r="X125" s="168">
        <v>0</v>
      </c>
      <c r="Y125" s="168">
        <f>X125*K125</f>
        <v>0</v>
      </c>
      <c r="Z125" s="168">
        <v>0</v>
      </c>
      <c r="AA125" s="169">
        <f>Z125*K125</f>
        <v>0</v>
      </c>
      <c r="AR125" s="21" t="s">
        <v>152</v>
      </c>
      <c r="AT125" s="21" t="s">
        <v>148</v>
      </c>
      <c r="AU125" s="21" t="s">
        <v>126</v>
      </c>
      <c r="AY125" s="21" t="s">
        <v>147</v>
      </c>
      <c r="BE125" s="108">
        <f>IF(U125="základná",N125,0)</f>
        <v>0</v>
      </c>
      <c r="BF125" s="108">
        <f>IF(U125="znížená",N125,0)</f>
        <v>0</v>
      </c>
      <c r="BG125" s="108">
        <f>IF(U125="zákl. prenesená",N125,0)</f>
        <v>0</v>
      </c>
      <c r="BH125" s="108">
        <f>IF(U125="zníž. prenesená",N125,0)</f>
        <v>0</v>
      </c>
      <c r="BI125" s="108">
        <f>IF(U125="nulová",N125,0)</f>
        <v>0</v>
      </c>
      <c r="BJ125" s="21" t="s">
        <v>126</v>
      </c>
      <c r="BK125" s="108">
        <f>ROUND(L125*K125,2)</f>
        <v>0</v>
      </c>
      <c r="BL125" s="21" t="s">
        <v>152</v>
      </c>
      <c r="BM125" s="21" t="s">
        <v>153</v>
      </c>
    </row>
    <row r="126" spans="2:65" s="10" customFormat="1" ht="16.5" customHeight="1">
      <c r="B126" s="170"/>
      <c r="C126" s="171"/>
      <c r="D126" s="171"/>
      <c r="E126" s="172" t="s">
        <v>5</v>
      </c>
      <c r="F126" s="274" t="s">
        <v>154</v>
      </c>
      <c r="G126" s="275"/>
      <c r="H126" s="275"/>
      <c r="I126" s="275"/>
      <c r="J126" s="171"/>
      <c r="K126" s="172" t="s">
        <v>5</v>
      </c>
      <c r="L126" s="171"/>
      <c r="M126" s="171"/>
      <c r="N126" s="171"/>
      <c r="O126" s="171"/>
      <c r="P126" s="171"/>
      <c r="Q126" s="171"/>
      <c r="R126" s="173"/>
      <c r="T126" s="174"/>
      <c r="U126" s="171"/>
      <c r="V126" s="171"/>
      <c r="W126" s="171"/>
      <c r="X126" s="171"/>
      <c r="Y126" s="171"/>
      <c r="Z126" s="171"/>
      <c r="AA126" s="175"/>
      <c r="AT126" s="176" t="s">
        <v>155</v>
      </c>
      <c r="AU126" s="176" t="s">
        <v>126</v>
      </c>
      <c r="AV126" s="10" t="s">
        <v>85</v>
      </c>
      <c r="AW126" s="10" t="s">
        <v>34</v>
      </c>
      <c r="AX126" s="10" t="s">
        <v>77</v>
      </c>
      <c r="AY126" s="176" t="s">
        <v>147</v>
      </c>
    </row>
    <row r="127" spans="2:65" s="11" customFormat="1" ht="16.5" customHeight="1">
      <c r="B127" s="177"/>
      <c r="C127" s="178"/>
      <c r="D127" s="178"/>
      <c r="E127" s="179" t="s">
        <v>5</v>
      </c>
      <c r="F127" s="276" t="s">
        <v>156</v>
      </c>
      <c r="G127" s="277"/>
      <c r="H127" s="277"/>
      <c r="I127" s="277"/>
      <c r="J127" s="178"/>
      <c r="K127" s="180">
        <v>37.68</v>
      </c>
      <c r="L127" s="178"/>
      <c r="M127" s="178"/>
      <c r="N127" s="178"/>
      <c r="O127" s="178"/>
      <c r="P127" s="178"/>
      <c r="Q127" s="178"/>
      <c r="R127" s="181"/>
      <c r="T127" s="182"/>
      <c r="U127" s="178"/>
      <c r="V127" s="178"/>
      <c r="W127" s="178"/>
      <c r="X127" s="178"/>
      <c r="Y127" s="178"/>
      <c r="Z127" s="178"/>
      <c r="AA127" s="183"/>
      <c r="AT127" s="184" t="s">
        <v>155</v>
      </c>
      <c r="AU127" s="184" t="s">
        <v>126</v>
      </c>
      <c r="AV127" s="11" t="s">
        <v>126</v>
      </c>
      <c r="AW127" s="11" t="s">
        <v>34</v>
      </c>
      <c r="AX127" s="11" t="s">
        <v>77</v>
      </c>
      <c r="AY127" s="184" t="s">
        <v>147</v>
      </c>
    </row>
    <row r="128" spans="2:65" s="11" customFormat="1" ht="16.5" customHeight="1">
      <c r="B128" s="177"/>
      <c r="C128" s="178"/>
      <c r="D128" s="178"/>
      <c r="E128" s="179" t="s">
        <v>5</v>
      </c>
      <c r="F128" s="276" t="s">
        <v>157</v>
      </c>
      <c r="G128" s="277"/>
      <c r="H128" s="277"/>
      <c r="I128" s="277"/>
      <c r="J128" s="178"/>
      <c r="K128" s="180">
        <v>32.027999999999999</v>
      </c>
      <c r="L128" s="178"/>
      <c r="M128" s="178"/>
      <c r="N128" s="178"/>
      <c r="O128" s="178"/>
      <c r="P128" s="178"/>
      <c r="Q128" s="178"/>
      <c r="R128" s="181"/>
      <c r="T128" s="182"/>
      <c r="U128" s="178"/>
      <c r="V128" s="178"/>
      <c r="W128" s="178"/>
      <c r="X128" s="178"/>
      <c r="Y128" s="178"/>
      <c r="Z128" s="178"/>
      <c r="AA128" s="183"/>
      <c r="AT128" s="184" t="s">
        <v>155</v>
      </c>
      <c r="AU128" s="184" t="s">
        <v>126</v>
      </c>
      <c r="AV128" s="11" t="s">
        <v>126</v>
      </c>
      <c r="AW128" s="11" t="s">
        <v>34</v>
      </c>
      <c r="AX128" s="11" t="s">
        <v>77</v>
      </c>
      <c r="AY128" s="184" t="s">
        <v>147</v>
      </c>
    </row>
    <row r="129" spans="2:65" s="10" customFormat="1" ht="16.5" customHeight="1">
      <c r="B129" s="170"/>
      <c r="C129" s="171"/>
      <c r="D129" s="171"/>
      <c r="E129" s="172" t="s">
        <v>5</v>
      </c>
      <c r="F129" s="278" t="s">
        <v>158</v>
      </c>
      <c r="G129" s="279"/>
      <c r="H129" s="279"/>
      <c r="I129" s="279"/>
      <c r="J129" s="171"/>
      <c r="K129" s="172" t="s">
        <v>5</v>
      </c>
      <c r="L129" s="171"/>
      <c r="M129" s="171"/>
      <c r="N129" s="171"/>
      <c r="O129" s="171"/>
      <c r="P129" s="171"/>
      <c r="Q129" s="171"/>
      <c r="R129" s="173"/>
      <c r="T129" s="174"/>
      <c r="U129" s="171"/>
      <c r="V129" s="171"/>
      <c r="W129" s="171"/>
      <c r="X129" s="171"/>
      <c r="Y129" s="171"/>
      <c r="Z129" s="171"/>
      <c r="AA129" s="175"/>
      <c r="AT129" s="176" t="s">
        <v>155</v>
      </c>
      <c r="AU129" s="176" t="s">
        <v>126</v>
      </c>
      <c r="AV129" s="10" t="s">
        <v>85</v>
      </c>
      <c r="AW129" s="10" t="s">
        <v>34</v>
      </c>
      <c r="AX129" s="10" t="s">
        <v>77</v>
      </c>
      <c r="AY129" s="176" t="s">
        <v>147</v>
      </c>
    </row>
    <row r="130" spans="2:65" s="11" customFormat="1" ht="16.5" customHeight="1">
      <c r="B130" s="177"/>
      <c r="C130" s="178"/>
      <c r="D130" s="178"/>
      <c r="E130" s="179" t="s">
        <v>5</v>
      </c>
      <c r="F130" s="276" t="s">
        <v>159</v>
      </c>
      <c r="G130" s="277"/>
      <c r="H130" s="277"/>
      <c r="I130" s="277"/>
      <c r="J130" s="178"/>
      <c r="K130" s="180">
        <v>29.437999999999999</v>
      </c>
      <c r="L130" s="178"/>
      <c r="M130" s="178"/>
      <c r="N130" s="178"/>
      <c r="O130" s="178"/>
      <c r="P130" s="178"/>
      <c r="Q130" s="178"/>
      <c r="R130" s="181"/>
      <c r="T130" s="182"/>
      <c r="U130" s="178"/>
      <c r="V130" s="178"/>
      <c r="W130" s="178"/>
      <c r="X130" s="178"/>
      <c r="Y130" s="178"/>
      <c r="Z130" s="178"/>
      <c r="AA130" s="183"/>
      <c r="AT130" s="184" t="s">
        <v>155</v>
      </c>
      <c r="AU130" s="184" t="s">
        <v>126</v>
      </c>
      <c r="AV130" s="11" t="s">
        <v>126</v>
      </c>
      <c r="AW130" s="11" t="s">
        <v>34</v>
      </c>
      <c r="AX130" s="11" t="s">
        <v>77</v>
      </c>
      <c r="AY130" s="184" t="s">
        <v>147</v>
      </c>
    </row>
    <row r="131" spans="2:65" s="11" customFormat="1" ht="16.5" customHeight="1">
      <c r="B131" s="177"/>
      <c r="C131" s="178"/>
      <c r="D131" s="178"/>
      <c r="E131" s="179" t="s">
        <v>5</v>
      </c>
      <c r="F131" s="276" t="s">
        <v>160</v>
      </c>
      <c r="G131" s="277"/>
      <c r="H131" s="277"/>
      <c r="I131" s="277"/>
      <c r="J131" s="178"/>
      <c r="K131" s="180">
        <v>44.838999999999999</v>
      </c>
      <c r="L131" s="178"/>
      <c r="M131" s="178"/>
      <c r="N131" s="178"/>
      <c r="O131" s="178"/>
      <c r="P131" s="178"/>
      <c r="Q131" s="178"/>
      <c r="R131" s="181"/>
      <c r="T131" s="182"/>
      <c r="U131" s="178"/>
      <c r="V131" s="178"/>
      <c r="W131" s="178"/>
      <c r="X131" s="178"/>
      <c r="Y131" s="178"/>
      <c r="Z131" s="178"/>
      <c r="AA131" s="183"/>
      <c r="AT131" s="184" t="s">
        <v>155</v>
      </c>
      <c r="AU131" s="184" t="s">
        <v>126</v>
      </c>
      <c r="AV131" s="11" t="s">
        <v>126</v>
      </c>
      <c r="AW131" s="11" t="s">
        <v>34</v>
      </c>
      <c r="AX131" s="11" t="s">
        <v>77</v>
      </c>
      <c r="AY131" s="184" t="s">
        <v>147</v>
      </c>
    </row>
    <row r="132" spans="2:65" s="12" customFormat="1" ht="16.5" customHeight="1">
      <c r="B132" s="185"/>
      <c r="C132" s="186"/>
      <c r="D132" s="186"/>
      <c r="E132" s="187" t="s">
        <v>5</v>
      </c>
      <c r="F132" s="280" t="s">
        <v>161</v>
      </c>
      <c r="G132" s="281"/>
      <c r="H132" s="281"/>
      <c r="I132" s="281"/>
      <c r="J132" s="186"/>
      <c r="K132" s="188">
        <v>143.98500000000001</v>
      </c>
      <c r="L132" s="186"/>
      <c r="M132" s="186"/>
      <c r="N132" s="186"/>
      <c r="O132" s="186"/>
      <c r="P132" s="186"/>
      <c r="Q132" s="186"/>
      <c r="R132" s="189"/>
      <c r="T132" s="190"/>
      <c r="U132" s="186"/>
      <c r="V132" s="186"/>
      <c r="W132" s="186"/>
      <c r="X132" s="186"/>
      <c r="Y132" s="186"/>
      <c r="Z132" s="186"/>
      <c r="AA132" s="191"/>
      <c r="AT132" s="192" t="s">
        <v>155</v>
      </c>
      <c r="AU132" s="192" t="s">
        <v>126</v>
      </c>
      <c r="AV132" s="12" t="s">
        <v>152</v>
      </c>
      <c r="AW132" s="12" t="s">
        <v>34</v>
      </c>
      <c r="AX132" s="12" t="s">
        <v>85</v>
      </c>
      <c r="AY132" s="192" t="s">
        <v>147</v>
      </c>
    </row>
    <row r="133" spans="2:65" s="1" customFormat="1" ht="25.5" customHeight="1">
      <c r="B133" s="134"/>
      <c r="C133" s="163" t="s">
        <v>162</v>
      </c>
      <c r="D133" s="163" t="s">
        <v>148</v>
      </c>
      <c r="E133" s="164" t="s">
        <v>163</v>
      </c>
      <c r="F133" s="271" t="s">
        <v>164</v>
      </c>
      <c r="G133" s="271"/>
      <c r="H133" s="271"/>
      <c r="I133" s="271"/>
      <c r="J133" s="165" t="s">
        <v>151</v>
      </c>
      <c r="K133" s="166">
        <v>143.98500000000001</v>
      </c>
      <c r="L133" s="272">
        <v>0</v>
      </c>
      <c r="M133" s="272"/>
      <c r="N133" s="273">
        <f>ROUND(L133*K133,2)</f>
        <v>0</v>
      </c>
      <c r="O133" s="273"/>
      <c r="P133" s="273"/>
      <c r="Q133" s="273"/>
      <c r="R133" s="137"/>
      <c r="T133" s="167" t="s">
        <v>5</v>
      </c>
      <c r="U133" s="46" t="s">
        <v>44</v>
      </c>
      <c r="V133" s="38"/>
      <c r="W133" s="168">
        <f>V133*K133</f>
        <v>0</v>
      </c>
      <c r="X133" s="168">
        <v>0</v>
      </c>
      <c r="Y133" s="168">
        <f>X133*K133</f>
        <v>0</v>
      </c>
      <c r="Z133" s="168">
        <v>0</v>
      </c>
      <c r="AA133" s="169">
        <f>Z133*K133</f>
        <v>0</v>
      </c>
      <c r="AR133" s="21" t="s">
        <v>152</v>
      </c>
      <c r="AT133" s="21" t="s">
        <v>148</v>
      </c>
      <c r="AU133" s="21" t="s">
        <v>126</v>
      </c>
      <c r="AY133" s="21" t="s">
        <v>147</v>
      </c>
      <c r="BE133" s="108">
        <f>IF(U133="základná",N133,0)</f>
        <v>0</v>
      </c>
      <c r="BF133" s="108">
        <f>IF(U133="znížená",N133,0)</f>
        <v>0</v>
      </c>
      <c r="BG133" s="108">
        <f>IF(U133="zákl. prenesená",N133,0)</f>
        <v>0</v>
      </c>
      <c r="BH133" s="108">
        <f>IF(U133="zníž. prenesená",N133,0)</f>
        <v>0</v>
      </c>
      <c r="BI133" s="108">
        <f>IF(U133="nulová",N133,0)</f>
        <v>0</v>
      </c>
      <c r="BJ133" s="21" t="s">
        <v>126</v>
      </c>
      <c r="BK133" s="108">
        <f>ROUND(L133*K133,2)</f>
        <v>0</v>
      </c>
      <c r="BL133" s="21" t="s">
        <v>152</v>
      </c>
      <c r="BM133" s="21" t="s">
        <v>165</v>
      </c>
    </row>
    <row r="134" spans="2:65" s="1" customFormat="1" ht="25.5" customHeight="1">
      <c r="B134" s="134"/>
      <c r="C134" s="163" t="s">
        <v>152</v>
      </c>
      <c r="D134" s="163" t="s">
        <v>148</v>
      </c>
      <c r="E134" s="164" t="s">
        <v>166</v>
      </c>
      <c r="F134" s="271" t="s">
        <v>167</v>
      </c>
      <c r="G134" s="271"/>
      <c r="H134" s="271"/>
      <c r="I134" s="271"/>
      <c r="J134" s="165" t="s">
        <v>151</v>
      </c>
      <c r="K134" s="166">
        <v>34.590000000000003</v>
      </c>
      <c r="L134" s="272">
        <v>0</v>
      </c>
      <c r="M134" s="272"/>
      <c r="N134" s="273">
        <f>ROUND(L134*K134,2)</f>
        <v>0</v>
      </c>
      <c r="O134" s="273"/>
      <c r="P134" s="273"/>
      <c r="Q134" s="273"/>
      <c r="R134" s="137"/>
      <c r="T134" s="167" t="s">
        <v>5</v>
      </c>
      <c r="U134" s="46" t="s">
        <v>44</v>
      </c>
      <c r="V134" s="38"/>
      <c r="W134" s="168">
        <f>V134*K134</f>
        <v>0</v>
      </c>
      <c r="X134" s="168">
        <v>0</v>
      </c>
      <c r="Y134" s="168">
        <f>X134*K134</f>
        <v>0</v>
      </c>
      <c r="Z134" s="168">
        <v>0</v>
      </c>
      <c r="AA134" s="169">
        <f>Z134*K134</f>
        <v>0</v>
      </c>
      <c r="AR134" s="21" t="s">
        <v>152</v>
      </c>
      <c r="AT134" s="21" t="s">
        <v>148</v>
      </c>
      <c r="AU134" s="21" t="s">
        <v>126</v>
      </c>
      <c r="AY134" s="21" t="s">
        <v>147</v>
      </c>
      <c r="BE134" s="108">
        <f>IF(U134="základná",N134,0)</f>
        <v>0</v>
      </c>
      <c r="BF134" s="108">
        <f>IF(U134="znížená",N134,0)</f>
        <v>0</v>
      </c>
      <c r="BG134" s="108">
        <f>IF(U134="zákl. prenesená",N134,0)</f>
        <v>0</v>
      </c>
      <c r="BH134" s="108">
        <f>IF(U134="zníž. prenesená",N134,0)</f>
        <v>0</v>
      </c>
      <c r="BI134" s="108">
        <f>IF(U134="nulová",N134,0)</f>
        <v>0</v>
      </c>
      <c r="BJ134" s="21" t="s">
        <v>126</v>
      </c>
      <c r="BK134" s="108">
        <f>ROUND(L134*K134,2)</f>
        <v>0</v>
      </c>
      <c r="BL134" s="21" t="s">
        <v>152</v>
      </c>
      <c r="BM134" s="21" t="s">
        <v>168</v>
      </c>
    </row>
    <row r="135" spans="2:65" s="11" customFormat="1" ht="16.5" customHeight="1">
      <c r="B135" s="177"/>
      <c r="C135" s="178"/>
      <c r="D135" s="178"/>
      <c r="E135" s="179" t="s">
        <v>5</v>
      </c>
      <c r="F135" s="282" t="s">
        <v>169</v>
      </c>
      <c r="G135" s="283"/>
      <c r="H135" s="283"/>
      <c r="I135" s="283"/>
      <c r="J135" s="178"/>
      <c r="K135" s="180">
        <v>34.590000000000003</v>
      </c>
      <c r="L135" s="178"/>
      <c r="M135" s="178"/>
      <c r="N135" s="178"/>
      <c r="O135" s="178"/>
      <c r="P135" s="178"/>
      <c r="Q135" s="178"/>
      <c r="R135" s="181"/>
      <c r="T135" s="182"/>
      <c r="U135" s="178"/>
      <c r="V135" s="178"/>
      <c r="W135" s="178"/>
      <c r="X135" s="178"/>
      <c r="Y135" s="178"/>
      <c r="Z135" s="178"/>
      <c r="AA135" s="183"/>
      <c r="AT135" s="184" t="s">
        <v>155</v>
      </c>
      <c r="AU135" s="184" t="s">
        <v>126</v>
      </c>
      <c r="AV135" s="11" t="s">
        <v>126</v>
      </c>
      <c r="AW135" s="11" t="s">
        <v>34</v>
      </c>
      <c r="AX135" s="11" t="s">
        <v>77</v>
      </c>
      <c r="AY135" s="184" t="s">
        <v>147</v>
      </c>
    </row>
    <row r="136" spans="2:65" s="12" customFormat="1" ht="16.5" customHeight="1">
      <c r="B136" s="185"/>
      <c r="C136" s="186"/>
      <c r="D136" s="186"/>
      <c r="E136" s="187" t="s">
        <v>5</v>
      </c>
      <c r="F136" s="280" t="s">
        <v>161</v>
      </c>
      <c r="G136" s="281"/>
      <c r="H136" s="281"/>
      <c r="I136" s="281"/>
      <c r="J136" s="186"/>
      <c r="K136" s="188">
        <v>34.590000000000003</v>
      </c>
      <c r="L136" s="186"/>
      <c r="M136" s="186"/>
      <c r="N136" s="186"/>
      <c r="O136" s="186"/>
      <c r="P136" s="186"/>
      <c r="Q136" s="186"/>
      <c r="R136" s="189"/>
      <c r="T136" s="190"/>
      <c r="U136" s="186"/>
      <c r="V136" s="186"/>
      <c r="W136" s="186"/>
      <c r="X136" s="186"/>
      <c r="Y136" s="186"/>
      <c r="Z136" s="186"/>
      <c r="AA136" s="191"/>
      <c r="AT136" s="192" t="s">
        <v>155</v>
      </c>
      <c r="AU136" s="192" t="s">
        <v>126</v>
      </c>
      <c r="AV136" s="12" t="s">
        <v>152</v>
      </c>
      <c r="AW136" s="12" t="s">
        <v>34</v>
      </c>
      <c r="AX136" s="12" t="s">
        <v>85</v>
      </c>
      <c r="AY136" s="192" t="s">
        <v>147</v>
      </c>
    </row>
    <row r="137" spans="2:65" s="1" customFormat="1" ht="51" customHeight="1">
      <c r="B137" s="134"/>
      <c r="C137" s="163" t="s">
        <v>170</v>
      </c>
      <c r="D137" s="163" t="s">
        <v>148</v>
      </c>
      <c r="E137" s="164" t="s">
        <v>171</v>
      </c>
      <c r="F137" s="271" t="s">
        <v>172</v>
      </c>
      <c r="G137" s="271"/>
      <c r="H137" s="271"/>
      <c r="I137" s="271"/>
      <c r="J137" s="165" t="s">
        <v>151</v>
      </c>
      <c r="K137" s="166">
        <v>34.590000000000003</v>
      </c>
      <c r="L137" s="272">
        <v>0</v>
      </c>
      <c r="M137" s="272"/>
      <c r="N137" s="273">
        <f>ROUND(L137*K137,2)</f>
        <v>0</v>
      </c>
      <c r="O137" s="273"/>
      <c r="P137" s="273"/>
      <c r="Q137" s="273"/>
      <c r="R137" s="137"/>
      <c r="T137" s="167" t="s">
        <v>5</v>
      </c>
      <c r="U137" s="46" t="s">
        <v>44</v>
      </c>
      <c r="V137" s="38"/>
      <c r="W137" s="168">
        <f>V137*K137</f>
        <v>0</v>
      </c>
      <c r="X137" s="168">
        <v>0</v>
      </c>
      <c r="Y137" s="168">
        <f>X137*K137</f>
        <v>0</v>
      </c>
      <c r="Z137" s="168">
        <v>0</v>
      </c>
      <c r="AA137" s="169">
        <f>Z137*K137</f>
        <v>0</v>
      </c>
      <c r="AR137" s="21" t="s">
        <v>152</v>
      </c>
      <c r="AT137" s="21" t="s">
        <v>148</v>
      </c>
      <c r="AU137" s="21" t="s">
        <v>126</v>
      </c>
      <c r="AY137" s="21" t="s">
        <v>147</v>
      </c>
      <c r="BE137" s="108">
        <f>IF(U137="základná",N137,0)</f>
        <v>0</v>
      </c>
      <c r="BF137" s="108">
        <f>IF(U137="znížená",N137,0)</f>
        <v>0</v>
      </c>
      <c r="BG137" s="108">
        <f>IF(U137="zákl. prenesená",N137,0)</f>
        <v>0</v>
      </c>
      <c r="BH137" s="108">
        <f>IF(U137="zníž. prenesená",N137,0)</f>
        <v>0</v>
      </c>
      <c r="BI137" s="108">
        <f>IF(U137="nulová",N137,0)</f>
        <v>0</v>
      </c>
      <c r="BJ137" s="21" t="s">
        <v>126</v>
      </c>
      <c r="BK137" s="108">
        <f>ROUND(L137*K137,2)</f>
        <v>0</v>
      </c>
      <c r="BL137" s="21" t="s">
        <v>152</v>
      </c>
      <c r="BM137" s="21" t="s">
        <v>173</v>
      </c>
    </row>
    <row r="138" spans="2:65" s="1" customFormat="1" ht="51" customHeight="1">
      <c r="B138" s="134"/>
      <c r="C138" s="163" t="s">
        <v>174</v>
      </c>
      <c r="D138" s="163" t="s">
        <v>148</v>
      </c>
      <c r="E138" s="164" t="s">
        <v>175</v>
      </c>
      <c r="F138" s="271" t="s">
        <v>176</v>
      </c>
      <c r="G138" s="271"/>
      <c r="H138" s="271"/>
      <c r="I138" s="271"/>
      <c r="J138" s="165" t="s">
        <v>151</v>
      </c>
      <c r="K138" s="166">
        <v>178.57499999999999</v>
      </c>
      <c r="L138" s="272">
        <v>0</v>
      </c>
      <c r="M138" s="272"/>
      <c r="N138" s="273">
        <f>ROUND(L138*K138,2)</f>
        <v>0</v>
      </c>
      <c r="O138" s="273"/>
      <c r="P138" s="273"/>
      <c r="Q138" s="273"/>
      <c r="R138" s="137"/>
      <c r="T138" s="167" t="s">
        <v>5</v>
      </c>
      <c r="U138" s="46" t="s">
        <v>44</v>
      </c>
      <c r="V138" s="38"/>
      <c r="W138" s="168">
        <f>V138*K138</f>
        <v>0</v>
      </c>
      <c r="X138" s="168">
        <v>0</v>
      </c>
      <c r="Y138" s="168">
        <f>X138*K138</f>
        <v>0</v>
      </c>
      <c r="Z138" s="168">
        <v>0</v>
      </c>
      <c r="AA138" s="169">
        <f>Z138*K138</f>
        <v>0</v>
      </c>
      <c r="AR138" s="21" t="s">
        <v>152</v>
      </c>
      <c r="AT138" s="21" t="s">
        <v>148</v>
      </c>
      <c r="AU138" s="21" t="s">
        <v>126</v>
      </c>
      <c r="AY138" s="21" t="s">
        <v>147</v>
      </c>
      <c r="BE138" s="108">
        <f>IF(U138="základná",N138,0)</f>
        <v>0</v>
      </c>
      <c r="BF138" s="108">
        <f>IF(U138="znížená",N138,0)</f>
        <v>0</v>
      </c>
      <c r="BG138" s="108">
        <f>IF(U138="zákl. prenesená",N138,0)</f>
        <v>0</v>
      </c>
      <c r="BH138" s="108">
        <f>IF(U138="zníž. prenesená",N138,0)</f>
        <v>0</v>
      </c>
      <c r="BI138" s="108">
        <f>IF(U138="nulová",N138,0)</f>
        <v>0</v>
      </c>
      <c r="BJ138" s="21" t="s">
        <v>126</v>
      </c>
      <c r="BK138" s="108">
        <f>ROUND(L138*K138,2)</f>
        <v>0</v>
      </c>
      <c r="BL138" s="21" t="s">
        <v>152</v>
      </c>
      <c r="BM138" s="21" t="s">
        <v>177</v>
      </c>
    </row>
    <row r="139" spans="2:65" s="11" customFormat="1" ht="16.5" customHeight="1">
      <c r="B139" s="177"/>
      <c r="C139" s="178"/>
      <c r="D139" s="178"/>
      <c r="E139" s="179" t="s">
        <v>5</v>
      </c>
      <c r="F139" s="282" t="s">
        <v>178</v>
      </c>
      <c r="G139" s="283"/>
      <c r="H139" s="283"/>
      <c r="I139" s="283"/>
      <c r="J139" s="178"/>
      <c r="K139" s="180">
        <v>178.57499999999999</v>
      </c>
      <c r="L139" s="178"/>
      <c r="M139" s="178"/>
      <c r="N139" s="178"/>
      <c r="O139" s="178"/>
      <c r="P139" s="178"/>
      <c r="Q139" s="178"/>
      <c r="R139" s="181"/>
      <c r="T139" s="182"/>
      <c r="U139" s="178"/>
      <c r="V139" s="178"/>
      <c r="W139" s="178"/>
      <c r="X139" s="178"/>
      <c r="Y139" s="178"/>
      <c r="Z139" s="178"/>
      <c r="AA139" s="183"/>
      <c r="AT139" s="184" t="s">
        <v>155</v>
      </c>
      <c r="AU139" s="184" t="s">
        <v>126</v>
      </c>
      <c r="AV139" s="11" t="s">
        <v>126</v>
      </c>
      <c r="AW139" s="11" t="s">
        <v>34</v>
      </c>
      <c r="AX139" s="11" t="s">
        <v>85</v>
      </c>
      <c r="AY139" s="184" t="s">
        <v>147</v>
      </c>
    </row>
    <row r="140" spans="2:65" s="1" customFormat="1" ht="51" customHeight="1">
      <c r="B140" s="134"/>
      <c r="C140" s="163" t="s">
        <v>179</v>
      </c>
      <c r="D140" s="163" t="s">
        <v>148</v>
      </c>
      <c r="E140" s="164" t="s">
        <v>180</v>
      </c>
      <c r="F140" s="271" t="s">
        <v>181</v>
      </c>
      <c r="G140" s="271"/>
      <c r="H140" s="271"/>
      <c r="I140" s="271"/>
      <c r="J140" s="165" t="s">
        <v>151</v>
      </c>
      <c r="K140" s="166">
        <v>3035.7750000000001</v>
      </c>
      <c r="L140" s="272">
        <v>0</v>
      </c>
      <c r="M140" s="272"/>
      <c r="N140" s="273">
        <f>ROUND(L140*K140,2)</f>
        <v>0</v>
      </c>
      <c r="O140" s="273"/>
      <c r="P140" s="273"/>
      <c r="Q140" s="273"/>
      <c r="R140" s="137"/>
      <c r="T140" s="167" t="s">
        <v>5</v>
      </c>
      <c r="U140" s="46" t="s">
        <v>44</v>
      </c>
      <c r="V140" s="38"/>
      <c r="W140" s="168">
        <f>V140*K140</f>
        <v>0</v>
      </c>
      <c r="X140" s="168">
        <v>0</v>
      </c>
      <c r="Y140" s="168">
        <f>X140*K140</f>
        <v>0</v>
      </c>
      <c r="Z140" s="168">
        <v>0</v>
      </c>
      <c r="AA140" s="169">
        <f>Z140*K140</f>
        <v>0</v>
      </c>
      <c r="AR140" s="21" t="s">
        <v>152</v>
      </c>
      <c r="AT140" s="21" t="s">
        <v>148</v>
      </c>
      <c r="AU140" s="21" t="s">
        <v>126</v>
      </c>
      <c r="AY140" s="21" t="s">
        <v>147</v>
      </c>
      <c r="BE140" s="108">
        <f>IF(U140="základná",N140,0)</f>
        <v>0</v>
      </c>
      <c r="BF140" s="108">
        <f>IF(U140="znížená",N140,0)</f>
        <v>0</v>
      </c>
      <c r="BG140" s="108">
        <f>IF(U140="zákl. prenesená",N140,0)</f>
        <v>0</v>
      </c>
      <c r="BH140" s="108">
        <f>IF(U140="zníž. prenesená",N140,0)</f>
        <v>0</v>
      </c>
      <c r="BI140" s="108">
        <f>IF(U140="nulová",N140,0)</f>
        <v>0</v>
      </c>
      <c r="BJ140" s="21" t="s">
        <v>126</v>
      </c>
      <c r="BK140" s="108">
        <f>ROUND(L140*K140,2)</f>
        <v>0</v>
      </c>
      <c r="BL140" s="21" t="s">
        <v>152</v>
      </c>
      <c r="BM140" s="21" t="s">
        <v>182</v>
      </c>
    </row>
    <row r="141" spans="2:65" s="11" customFormat="1" ht="16.5" customHeight="1">
      <c r="B141" s="177"/>
      <c r="C141" s="178"/>
      <c r="D141" s="178"/>
      <c r="E141" s="179" t="s">
        <v>5</v>
      </c>
      <c r="F141" s="282" t="s">
        <v>183</v>
      </c>
      <c r="G141" s="283"/>
      <c r="H141" s="283"/>
      <c r="I141" s="283"/>
      <c r="J141" s="178"/>
      <c r="K141" s="180">
        <v>3035.7750000000001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155</v>
      </c>
      <c r="AU141" s="184" t="s">
        <v>126</v>
      </c>
      <c r="AV141" s="11" t="s">
        <v>126</v>
      </c>
      <c r="AW141" s="11" t="s">
        <v>34</v>
      </c>
      <c r="AX141" s="11" t="s">
        <v>85</v>
      </c>
      <c r="AY141" s="184" t="s">
        <v>147</v>
      </c>
    </row>
    <row r="142" spans="2:65" s="1" customFormat="1" ht="25.5" customHeight="1">
      <c r="B142" s="134"/>
      <c r="C142" s="163" t="s">
        <v>184</v>
      </c>
      <c r="D142" s="163" t="s">
        <v>148</v>
      </c>
      <c r="E142" s="164" t="s">
        <v>185</v>
      </c>
      <c r="F142" s="271" t="s">
        <v>186</v>
      </c>
      <c r="G142" s="271"/>
      <c r="H142" s="271"/>
      <c r="I142" s="271"/>
      <c r="J142" s="165" t="s">
        <v>151</v>
      </c>
      <c r="K142" s="166">
        <v>178.57499999999999</v>
      </c>
      <c r="L142" s="272">
        <v>0</v>
      </c>
      <c r="M142" s="272"/>
      <c r="N142" s="273">
        <f>ROUND(L142*K142,2)</f>
        <v>0</v>
      </c>
      <c r="O142" s="273"/>
      <c r="P142" s="273"/>
      <c r="Q142" s="273"/>
      <c r="R142" s="137"/>
      <c r="T142" s="167" t="s">
        <v>5</v>
      </c>
      <c r="U142" s="46" t="s">
        <v>44</v>
      </c>
      <c r="V142" s="38"/>
      <c r="W142" s="168">
        <f>V142*K142</f>
        <v>0</v>
      </c>
      <c r="X142" s="168">
        <v>0</v>
      </c>
      <c r="Y142" s="168">
        <f>X142*K142</f>
        <v>0</v>
      </c>
      <c r="Z142" s="168">
        <v>0</v>
      </c>
      <c r="AA142" s="169">
        <f>Z142*K142</f>
        <v>0</v>
      </c>
      <c r="AR142" s="21" t="s">
        <v>152</v>
      </c>
      <c r="AT142" s="21" t="s">
        <v>148</v>
      </c>
      <c r="AU142" s="21" t="s">
        <v>126</v>
      </c>
      <c r="AY142" s="21" t="s">
        <v>147</v>
      </c>
      <c r="BE142" s="108">
        <f>IF(U142="základná",N142,0)</f>
        <v>0</v>
      </c>
      <c r="BF142" s="108">
        <f>IF(U142="znížená",N142,0)</f>
        <v>0</v>
      </c>
      <c r="BG142" s="108">
        <f>IF(U142="zákl. prenesená",N142,0)</f>
        <v>0</v>
      </c>
      <c r="BH142" s="108">
        <f>IF(U142="zníž. prenesená",N142,0)</f>
        <v>0</v>
      </c>
      <c r="BI142" s="108">
        <f>IF(U142="nulová",N142,0)</f>
        <v>0</v>
      </c>
      <c r="BJ142" s="21" t="s">
        <v>126</v>
      </c>
      <c r="BK142" s="108">
        <f>ROUND(L142*K142,2)</f>
        <v>0</v>
      </c>
      <c r="BL142" s="21" t="s">
        <v>152</v>
      </c>
      <c r="BM142" s="21" t="s">
        <v>187</v>
      </c>
    </row>
    <row r="143" spans="2:65" s="1" customFormat="1" ht="25.5" customHeight="1">
      <c r="B143" s="134"/>
      <c r="C143" s="163" t="s">
        <v>188</v>
      </c>
      <c r="D143" s="163" t="s">
        <v>148</v>
      </c>
      <c r="E143" s="164" t="s">
        <v>189</v>
      </c>
      <c r="F143" s="271" t="s">
        <v>190</v>
      </c>
      <c r="G143" s="271"/>
      <c r="H143" s="271"/>
      <c r="I143" s="271"/>
      <c r="J143" s="165" t="s">
        <v>151</v>
      </c>
      <c r="K143" s="166">
        <v>85.486999999999995</v>
      </c>
      <c r="L143" s="272">
        <v>0</v>
      </c>
      <c r="M143" s="272"/>
      <c r="N143" s="273">
        <f>ROUND(L143*K143,2)</f>
        <v>0</v>
      </c>
      <c r="O143" s="273"/>
      <c r="P143" s="273"/>
      <c r="Q143" s="273"/>
      <c r="R143" s="137"/>
      <c r="T143" s="167" t="s">
        <v>5</v>
      </c>
      <c r="U143" s="46" t="s">
        <v>44</v>
      </c>
      <c r="V143" s="38"/>
      <c r="W143" s="168">
        <f>V143*K143</f>
        <v>0</v>
      </c>
      <c r="X143" s="168">
        <v>0</v>
      </c>
      <c r="Y143" s="168">
        <f>X143*K143</f>
        <v>0</v>
      </c>
      <c r="Z143" s="168">
        <v>0</v>
      </c>
      <c r="AA143" s="169">
        <f>Z143*K143</f>
        <v>0</v>
      </c>
      <c r="AR143" s="21" t="s">
        <v>152</v>
      </c>
      <c r="AT143" s="21" t="s">
        <v>148</v>
      </c>
      <c r="AU143" s="21" t="s">
        <v>126</v>
      </c>
      <c r="AY143" s="21" t="s">
        <v>147</v>
      </c>
      <c r="BE143" s="108">
        <f>IF(U143="základná",N143,0)</f>
        <v>0</v>
      </c>
      <c r="BF143" s="108">
        <f>IF(U143="znížená",N143,0)</f>
        <v>0</v>
      </c>
      <c r="BG143" s="108">
        <f>IF(U143="zákl. prenesená",N143,0)</f>
        <v>0</v>
      </c>
      <c r="BH143" s="108">
        <f>IF(U143="zníž. prenesená",N143,0)</f>
        <v>0</v>
      </c>
      <c r="BI143" s="108">
        <f>IF(U143="nulová",N143,0)</f>
        <v>0</v>
      </c>
      <c r="BJ143" s="21" t="s">
        <v>126</v>
      </c>
      <c r="BK143" s="108">
        <f>ROUND(L143*K143,2)</f>
        <v>0</v>
      </c>
      <c r="BL143" s="21" t="s">
        <v>152</v>
      </c>
      <c r="BM143" s="21" t="s">
        <v>191</v>
      </c>
    </row>
    <row r="144" spans="2:65" s="10" customFormat="1" ht="16.5" customHeight="1">
      <c r="B144" s="170"/>
      <c r="C144" s="171"/>
      <c r="D144" s="171"/>
      <c r="E144" s="172" t="s">
        <v>5</v>
      </c>
      <c r="F144" s="274" t="s">
        <v>154</v>
      </c>
      <c r="G144" s="275"/>
      <c r="H144" s="275"/>
      <c r="I144" s="275"/>
      <c r="J144" s="171"/>
      <c r="K144" s="172" t="s">
        <v>5</v>
      </c>
      <c r="L144" s="171"/>
      <c r="M144" s="171"/>
      <c r="N144" s="171"/>
      <c r="O144" s="171"/>
      <c r="P144" s="171"/>
      <c r="Q144" s="171"/>
      <c r="R144" s="173"/>
      <c r="T144" s="174"/>
      <c r="U144" s="171"/>
      <c r="V144" s="171"/>
      <c r="W144" s="171"/>
      <c r="X144" s="171"/>
      <c r="Y144" s="171"/>
      <c r="Z144" s="171"/>
      <c r="AA144" s="175"/>
      <c r="AT144" s="176" t="s">
        <v>155</v>
      </c>
      <c r="AU144" s="176" t="s">
        <v>126</v>
      </c>
      <c r="AV144" s="10" t="s">
        <v>85</v>
      </c>
      <c r="AW144" s="10" t="s">
        <v>34</v>
      </c>
      <c r="AX144" s="10" t="s">
        <v>77</v>
      </c>
      <c r="AY144" s="176" t="s">
        <v>147</v>
      </c>
    </row>
    <row r="145" spans="2:65" s="11" customFormat="1" ht="16.5" customHeight="1">
      <c r="B145" s="177"/>
      <c r="C145" s="178"/>
      <c r="D145" s="178"/>
      <c r="E145" s="179" t="s">
        <v>5</v>
      </c>
      <c r="F145" s="276" t="s">
        <v>192</v>
      </c>
      <c r="G145" s="277"/>
      <c r="H145" s="277"/>
      <c r="I145" s="277"/>
      <c r="J145" s="178"/>
      <c r="K145" s="180">
        <v>5.6520000000000001</v>
      </c>
      <c r="L145" s="178"/>
      <c r="M145" s="178"/>
      <c r="N145" s="178"/>
      <c r="O145" s="178"/>
      <c r="P145" s="178"/>
      <c r="Q145" s="178"/>
      <c r="R145" s="181"/>
      <c r="T145" s="182"/>
      <c r="U145" s="178"/>
      <c r="V145" s="178"/>
      <c r="W145" s="178"/>
      <c r="X145" s="178"/>
      <c r="Y145" s="178"/>
      <c r="Z145" s="178"/>
      <c r="AA145" s="183"/>
      <c r="AT145" s="184" t="s">
        <v>155</v>
      </c>
      <c r="AU145" s="184" t="s">
        <v>126</v>
      </c>
      <c r="AV145" s="11" t="s">
        <v>126</v>
      </c>
      <c r="AW145" s="11" t="s">
        <v>34</v>
      </c>
      <c r="AX145" s="11" t="s">
        <v>77</v>
      </c>
      <c r="AY145" s="184" t="s">
        <v>147</v>
      </c>
    </row>
    <row r="146" spans="2:65" s="11" customFormat="1" ht="16.5" customHeight="1">
      <c r="B146" s="177"/>
      <c r="C146" s="178"/>
      <c r="D146" s="178"/>
      <c r="E146" s="179" t="s">
        <v>5</v>
      </c>
      <c r="F146" s="276" t="s">
        <v>193</v>
      </c>
      <c r="G146" s="277"/>
      <c r="H146" s="277"/>
      <c r="I146" s="277"/>
      <c r="J146" s="178"/>
      <c r="K146" s="180">
        <v>13.188000000000001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155</v>
      </c>
      <c r="AU146" s="184" t="s">
        <v>126</v>
      </c>
      <c r="AV146" s="11" t="s">
        <v>126</v>
      </c>
      <c r="AW146" s="11" t="s">
        <v>34</v>
      </c>
      <c r="AX146" s="11" t="s">
        <v>77</v>
      </c>
      <c r="AY146" s="184" t="s">
        <v>147</v>
      </c>
    </row>
    <row r="147" spans="2:65" s="11" customFormat="1" ht="16.5" customHeight="1">
      <c r="B147" s="177"/>
      <c r="C147" s="178"/>
      <c r="D147" s="178"/>
      <c r="E147" s="179" t="s">
        <v>5</v>
      </c>
      <c r="F147" s="276" t="s">
        <v>194</v>
      </c>
      <c r="G147" s="277"/>
      <c r="H147" s="277"/>
      <c r="I147" s="277"/>
      <c r="J147" s="178"/>
      <c r="K147" s="180">
        <v>3.7679999999999998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155</v>
      </c>
      <c r="AU147" s="184" t="s">
        <v>126</v>
      </c>
      <c r="AV147" s="11" t="s">
        <v>126</v>
      </c>
      <c r="AW147" s="11" t="s">
        <v>34</v>
      </c>
      <c r="AX147" s="11" t="s">
        <v>77</v>
      </c>
      <c r="AY147" s="184" t="s">
        <v>147</v>
      </c>
    </row>
    <row r="148" spans="2:65" s="11" customFormat="1" ht="16.5" customHeight="1">
      <c r="B148" s="177"/>
      <c r="C148" s="178"/>
      <c r="D148" s="178"/>
      <c r="E148" s="179" t="s">
        <v>5</v>
      </c>
      <c r="F148" s="276" t="s">
        <v>195</v>
      </c>
      <c r="G148" s="277"/>
      <c r="H148" s="277"/>
      <c r="I148" s="277"/>
      <c r="J148" s="178"/>
      <c r="K148" s="180">
        <v>18.84</v>
      </c>
      <c r="L148" s="178"/>
      <c r="M148" s="178"/>
      <c r="N148" s="178"/>
      <c r="O148" s="178"/>
      <c r="P148" s="178"/>
      <c r="Q148" s="178"/>
      <c r="R148" s="181"/>
      <c r="T148" s="182"/>
      <c r="U148" s="178"/>
      <c r="V148" s="178"/>
      <c r="W148" s="178"/>
      <c r="X148" s="178"/>
      <c r="Y148" s="178"/>
      <c r="Z148" s="178"/>
      <c r="AA148" s="183"/>
      <c r="AT148" s="184" t="s">
        <v>155</v>
      </c>
      <c r="AU148" s="184" t="s">
        <v>126</v>
      </c>
      <c r="AV148" s="11" t="s">
        <v>126</v>
      </c>
      <c r="AW148" s="11" t="s">
        <v>34</v>
      </c>
      <c r="AX148" s="11" t="s">
        <v>77</v>
      </c>
      <c r="AY148" s="184" t="s">
        <v>147</v>
      </c>
    </row>
    <row r="149" spans="2:65" s="10" customFormat="1" ht="16.5" customHeight="1">
      <c r="B149" s="170"/>
      <c r="C149" s="171"/>
      <c r="D149" s="171"/>
      <c r="E149" s="172" t="s">
        <v>5</v>
      </c>
      <c r="F149" s="278" t="s">
        <v>158</v>
      </c>
      <c r="G149" s="279"/>
      <c r="H149" s="279"/>
      <c r="I149" s="279"/>
      <c r="J149" s="171"/>
      <c r="K149" s="172" t="s">
        <v>5</v>
      </c>
      <c r="L149" s="171"/>
      <c r="M149" s="171"/>
      <c r="N149" s="171"/>
      <c r="O149" s="171"/>
      <c r="P149" s="171"/>
      <c r="Q149" s="171"/>
      <c r="R149" s="173"/>
      <c r="T149" s="174"/>
      <c r="U149" s="171"/>
      <c r="V149" s="171"/>
      <c r="W149" s="171"/>
      <c r="X149" s="171"/>
      <c r="Y149" s="171"/>
      <c r="Z149" s="171"/>
      <c r="AA149" s="175"/>
      <c r="AT149" s="176" t="s">
        <v>155</v>
      </c>
      <c r="AU149" s="176" t="s">
        <v>126</v>
      </c>
      <c r="AV149" s="10" t="s">
        <v>85</v>
      </c>
      <c r="AW149" s="10" t="s">
        <v>34</v>
      </c>
      <c r="AX149" s="10" t="s">
        <v>77</v>
      </c>
      <c r="AY149" s="176" t="s">
        <v>147</v>
      </c>
    </row>
    <row r="150" spans="2:65" s="11" customFormat="1" ht="16.5" customHeight="1">
      <c r="B150" s="177"/>
      <c r="C150" s="178"/>
      <c r="D150" s="178"/>
      <c r="E150" s="179" t="s">
        <v>5</v>
      </c>
      <c r="F150" s="276" t="s">
        <v>196</v>
      </c>
      <c r="G150" s="277"/>
      <c r="H150" s="277"/>
      <c r="I150" s="277"/>
      <c r="J150" s="178"/>
      <c r="K150" s="180">
        <v>4.4160000000000004</v>
      </c>
      <c r="L150" s="178"/>
      <c r="M150" s="178"/>
      <c r="N150" s="178"/>
      <c r="O150" s="178"/>
      <c r="P150" s="178"/>
      <c r="Q150" s="178"/>
      <c r="R150" s="181"/>
      <c r="T150" s="182"/>
      <c r="U150" s="178"/>
      <c r="V150" s="178"/>
      <c r="W150" s="178"/>
      <c r="X150" s="178"/>
      <c r="Y150" s="178"/>
      <c r="Z150" s="178"/>
      <c r="AA150" s="183"/>
      <c r="AT150" s="184" t="s">
        <v>155</v>
      </c>
      <c r="AU150" s="184" t="s">
        <v>126</v>
      </c>
      <c r="AV150" s="11" t="s">
        <v>126</v>
      </c>
      <c r="AW150" s="11" t="s">
        <v>34</v>
      </c>
      <c r="AX150" s="11" t="s">
        <v>77</v>
      </c>
      <c r="AY150" s="184" t="s">
        <v>147</v>
      </c>
    </row>
    <row r="151" spans="2:65" s="11" customFormat="1" ht="16.5" customHeight="1">
      <c r="B151" s="177"/>
      <c r="C151" s="178"/>
      <c r="D151" s="178"/>
      <c r="E151" s="179" t="s">
        <v>5</v>
      </c>
      <c r="F151" s="276" t="s">
        <v>197</v>
      </c>
      <c r="G151" s="277"/>
      <c r="H151" s="277"/>
      <c r="I151" s="277"/>
      <c r="J151" s="178"/>
      <c r="K151" s="180">
        <v>10.303000000000001</v>
      </c>
      <c r="L151" s="178"/>
      <c r="M151" s="178"/>
      <c r="N151" s="178"/>
      <c r="O151" s="178"/>
      <c r="P151" s="178"/>
      <c r="Q151" s="178"/>
      <c r="R151" s="181"/>
      <c r="T151" s="182"/>
      <c r="U151" s="178"/>
      <c r="V151" s="178"/>
      <c r="W151" s="178"/>
      <c r="X151" s="178"/>
      <c r="Y151" s="178"/>
      <c r="Z151" s="178"/>
      <c r="AA151" s="183"/>
      <c r="AT151" s="184" t="s">
        <v>155</v>
      </c>
      <c r="AU151" s="184" t="s">
        <v>126</v>
      </c>
      <c r="AV151" s="11" t="s">
        <v>126</v>
      </c>
      <c r="AW151" s="11" t="s">
        <v>34</v>
      </c>
      <c r="AX151" s="11" t="s">
        <v>77</v>
      </c>
      <c r="AY151" s="184" t="s">
        <v>147</v>
      </c>
    </row>
    <row r="152" spans="2:65" s="11" customFormat="1" ht="16.5" customHeight="1">
      <c r="B152" s="177"/>
      <c r="C152" s="178"/>
      <c r="D152" s="178"/>
      <c r="E152" s="179" t="s">
        <v>5</v>
      </c>
      <c r="F152" s="276" t="s">
        <v>198</v>
      </c>
      <c r="G152" s="277"/>
      <c r="H152" s="277"/>
      <c r="I152" s="277"/>
      <c r="J152" s="178"/>
      <c r="K152" s="180">
        <v>2.944</v>
      </c>
      <c r="L152" s="178"/>
      <c r="M152" s="178"/>
      <c r="N152" s="178"/>
      <c r="O152" s="178"/>
      <c r="P152" s="178"/>
      <c r="Q152" s="178"/>
      <c r="R152" s="181"/>
      <c r="T152" s="182"/>
      <c r="U152" s="178"/>
      <c r="V152" s="178"/>
      <c r="W152" s="178"/>
      <c r="X152" s="178"/>
      <c r="Y152" s="178"/>
      <c r="Z152" s="178"/>
      <c r="AA152" s="183"/>
      <c r="AT152" s="184" t="s">
        <v>155</v>
      </c>
      <c r="AU152" s="184" t="s">
        <v>126</v>
      </c>
      <c r="AV152" s="11" t="s">
        <v>126</v>
      </c>
      <c r="AW152" s="11" t="s">
        <v>34</v>
      </c>
      <c r="AX152" s="11" t="s">
        <v>77</v>
      </c>
      <c r="AY152" s="184" t="s">
        <v>147</v>
      </c>
    </row>
    <row r="153" spans="2:65" s="11" customFormat="1" ht="25.5" customHeight="1">
      <c r="B153" s="177"/>
      <c r="C153" s="178"/>
      <c r="D153" s="178"/>
      <c r="E153" s="179" t="s">
        <v>5</v>
      </c>
      <c r="F153" s="276" t="s">
        <v>199</v>
      </c>
      <c r="G153" s="277"/>
      <c r="H153" s="277"/>
      <c r="I153" s="277"/>
      <c r="J153" s="178"/>
      <c r="K153" s="180">
        <v>26.376000000000001</v>
      </c>
      <c r="L153" s="178"/>
      <c r="M153" s="178"/>
      <c r="N153" s="178"/>
      <c r="O153" s="178"/>
      <c r="P153" s="178"/>
      <c r="Q153" s="178"/>
      <c r="R153" s="181"/>
      <c r="T153" s="182"/>
      <c r="U153" s="178"/>
      <c r="V153" s="178"/>
      <c r="W153" s="178"/>
      <c r="X153" s="178"/>
      <c r="Y153" s="178"/>
      <c r="Z153" s="178"/>
      <c r="AA153" s="183"/>
      <c r="AT153" s="184" t="s">
        <v>155</v>
      </c>
      <c r="AU153" s="184" t="s">
        <v>126</v>
      </c>
      <c r="AV153" s="11" t="s">
        <v>126</v>
      </c>
      <c r="AW153" s="11" t="s">
        <v>34</v>
      </c>
      <c r="AX153" s="11" t="s">
        <v>77</v>
      </c>
      <c r="AY153" s="184" t="s">
        <v>147</v>
      </c>
    </row>
    <row r="154" spans="2:65" s="12" customFormat="1" ht="16.5" customHeight="1">
      <c r="B154" s="185"/>
      <c r="C154" s="186"/>
      <c r="D154" s="186"/>
      <c r="E154" s="187" t="s">
        <v>5</v>
      </c>
      <c r="F154" s="280" t="s">
        <v>161</v>
      </c>
      <c r="G154" s="281"/>
      <c r="H154" s="281"/>
      <c r="I154" s="281"/>
      <c r="J154" s="186"/>
      <c r="K154" s="188">
        <v>85.486999999999995</v>
      </c>
      <c r="L154" s="186"/>
      <c r="M154" s="186"/>
      <c r="N154" s="186"/>
      <c r="O154" s="186"/>
      <c r="P154" s="186"/>
      <c r="Q154" s="186"/>
      <c r="R154" s="189"/>
      <c r="T154" s="190"/>
      <c r="U154" s="186"/>
      <c r="V154" s="186"/>
      <c r="W154" s="186"/>
      <c r="X154" s="186"/>
      <c r="Y154" s="186"/>
      <c r="Z154" s="186"/>
      <c r="AA154" s="191"/>
      <c r="AT154" s="192" t="s">
        <v>155</v>
      </c>
      <c r="AU154" s="192" t="s">
        <v>126</v>
      </c>
      <c r="AV154" s="12" t="s">
        <v>152</v>
      </c>
      <c r="AW154" s="12" t="s">
        <v>34</v>
      </c>
      <c r="AX154" s="12" t="s">
        <v>85</v>
      </c>
      <c r="AY154" s="192" t="s">
        <v>147</v>
      </c>
    </row>
    <row r="155" spans="2:65" s="1" customFormat="1" ht="25.5" customHeight="1">
      <c r="B155" s="134"/>
      <c r="C155" s="193" t="s">
        <v>200</v>
      </c>
      <c r="D155" s="193" t="s">
        <v>201</v>
      </c>
      <c r="E155" s="194" t="s">
        <v>202</v>
      </c>
      <c r="F155" s="284" t="s">
        <v>203</v>
      </c>
      <c r="G155" s="284"/>
      <c r="H155" s="284"/>
      <c r="I155" s="284"/>
      <c r="J155" s="195" t="s">
        <v>204</v>
      </c>
      <c r="K155" s="196">
        <v>10.739000000000001</v>
      </c>
      <c r="L155" s="285">
        <v>0</v>
      </c>
      <c r="M155" s="285"/>
      <c r="N155" s="286">
        <f>ROUND(L155*K155,2)</f>
        <v>0</v>
      </c>
      <c r="O155" s="273"/>
      <c r="P155" s="273"/>
      <c r="Q155" s="273"/>
      <c r="R155" s="137"/>
      <c r="T155" s="167" t="s">
        <v>5</v>
      </c>
      <c r="U155" s="46" t="s">
        <v>44</v>
      </c>
      <c r="V155" s="38"/>
      <c r="W155" s="168">
        <f>V155*K155</f>
        <v>0</v>
      </c>
      <c r="X155" s="168">
        <v>1</v>
      </c>
      <c r="Y155" s="168">
        <f>X155*K155</f>
        <v>10.739000000000001</v>
      </c>
      <c r="Z155" s="168">
        <v>0</v>
      </c>
      <c r="AA155" s="169">
        <f>Z155*K155</f>
        <v>0</v>
      </c>
      <c r="AR155" s="21" t="s">
        <v>184</v>
      </c>
      <c r="AT155" s="21" t="s">
        <v>201</v>
      </c>
      <c r="AU155" s="21" t="s">
        <v>126</v>
      </c>
      <c r="AY155" s="21" t="s">
        <v>147</v>
      </c>
      <c r="BE155" s="108">
        <f>IF(U155="základná",N155,0)</f>
        <v>0</v>
      </c>
      <c r="BF155" s="108">
        <f>IF(U155="znížená",N155,0)</f>
        <v>0</v>
      </c>
      <c r="BG155" s="108">
        <f>IF(U155="zákl. prenesená",N155,0)</f>
        <v>0</v>
      </c>
      <c r="BH155" s="108">
        <f>IF(U155="zníž. prenesená",N155,0)</f>
        <v>0</v>
      </c>
      <c r="BI155" s="108">
        <f>IF(U155="nulová",N155,0)</f>
        <v>0</v>
      </c>
      <c r="BJ155" s="21" t="s">
        <v>126</v>
      </c>
      <c r="BK155" s="108">
        <f>ROUND(L155*K155,2)</f>
        <v>0</v>
      </c>
      <c r="BL155" s="21" t="s">
        <v>152</v>
      </c>
      <c r="BM155" s="21" t="s">
        <v>205</v>
      </c>
    </row>
    <row r="156" spans="2:65" s="10" customFormat="1" ht="16.5" customHeight="1">
      <c r="B156" s="170"/>
      <c r="C156" s="171"/>
      <c r="D156" s="171"/>
      <c r="E156" s="172" t="s">
        <v>5</v>
      </c>
      <c r="F156" s="274" t="s">
        <v>154</v>
      </c>
      <c r="G156" s="275"/>
      <c r="H156" s="275"/>
      <c r="I156" s="275"/>
      <c r="J156" s="171"/>
      <c r="K156" s="172" t="s">
        <v>5</v>
      </c>
      <c r="L156" s="171"/>
      <c r="M156" s="171"/>
      <c r="N156" s="171"/>
      <c r="O156" s="171"/>
      <c r="P156" s="171"/>
      <c r="Q156" s="171"/>
      <c r="R156" s="173"/>
      <c r="T156" s="174"/>
      <c r="U156" s="171"/>
      <c r="V156" s="171"/>
      <c r="W156" s="171"/>
      <c r="X156" s="171"/>
      <c r="Y156" s="171"/>
      <c r="Z156" s="171"/>
      <c r="AA156" s="175"/>
      <c r="AT156" s="176" t="s">
        <v>155</v>
      </c>
      <c r="AU156" s="176" t="s">
        <v>126</v>
      </c>
      <c r="AV156" s="10" t="s">
        <v>85</v>
      </c>
      <c r="AW156" s="10" t="s">
        <v>34</v>
      </c>
      <c r="AX156" s="10" t="s">
        <v>77</v>
      </c>
      <c r="AY156" s="176" t="s">
        <v>147</v>
      </c>
    </row>
    <row r="157" spans="2:65" s="11" customFormat="1" ht="16.5" customHeight="1">
      <c r="B157" s="177"/>
      <c r="C157" s="178"/>
      <c r="D157" s="178"/>
      <c r="E157" s="179" t="s">
        <v>5</v>
      </c>
      <c r="F157" s="276" t="s">
        <v>206</v>
      </c>
      <c r="G157" s="277"/>
      <c r="H157" s="277"/>
      <c r="I157" s="277"/>
      <c r="J157" s="178"/>
      <c r="K157" s="180">
        <v>6.0289999999999999</v>
      </c>
      <c r="L157" s="178"/>
      <c r="M157" s="178"/>
      <c r="N157" s="178"/>
      <c r="O157" s="178"/>
      <c r="P157" s="178"/>
      <c r="Q157" s="178"/>
      <c r="R157" s="181"/>
      <c r="T157" s="182"/>
      <c r="U157" s="178"/>
      <c r="V157" s="178"/>
      <c r="W157" s="178"/>
      <c r="X157" s="178"/>
      <c r="Y157" s="178"/>
      <c r="Z157" s="178"/>
      <c r="AA157" s="183"/>
      <c r="AT157" s="184" t="s">
        <v>155</v>
      </c>
      <c r="AU157" s="184" t="s">
        <v>126</v>
      </c>
      <c r="AV157" s="11" t="s">
        <v>126</v>
      </c>
      <c r="AW157" s="11" t="s">
        <v>34</v>
      </c>
      <c r="AX157" s="11" t="s">
        <v>77</v>
      </c>
      <c r="AY157" s="184" t="s">
        <v>147</v>
      </c>
    </row>
    <row r="158" spans="2:65" s="10" customFormat="1" ht="16.5" customHeight="1">
      <c r="B158" s="170"/>
      <c r="C158" s="171"/>
      <c r="D158" s="171"/>
      <c r="E158" s="172" t="s">
        <v>5</v>
      </c>
      <c r="F158" s="278" t="s">
        <v>158</v>
      </c>
      <c r="G158" s="279"/>
      <c r="H158" s="279"/>
      <c r="I158" s="279"/>
      <c r="J158" s="171"/>
      <c r="K158" s="172" t="s">
        <v>5</v>
      </c>
      <c r="L158" s="171"/>
      <c r="M158" s="171"/>
      <c r="N158" s="171"/>
      <c r="O158" s="171"/>
      <c r="P158" s="171"/>
      <c r="Q158" s="171"/>
      <c r="R158" s="173"/>
      <c r="T158" s="174"/>
      <c r="U158" s="171"/>
      <c r="V158" s="171"/>
      <c r="W158" s="171"/>
      <c r="X158" s="171"/>
      <c r="Y158" s="171"/>
      <c r="Z158" s="171"/>
      <c r="AA158" s="175"/>
      <c r="AT158" s="176" t="s">
        <v>155</v>
      </c>
      <c r="AU158" s="176" t="s">
        <v>126</v>
      </c>
      <c r="AV158" s="10" t="s">
        <v>85</v>
      </c>
      <c r="AW158" s="10" t="s">
        <v>34</v>
      </c>
      <c r="AX158" s="10" t="s">
        <v>77</v>
      </c>
      <c r="AY158" s="176" t="s">
        <v>147</v>
      </c>
    </row>
    <row r="159" spans="2:65" s="11" customFormat="1" ht="16.5" customHeight="1">
      <c r="B159" s="177"/>
      <c r="C159" s="178"/>
      <c r="D159" s="178"/>
      <c r="E159" s="179" t="s">
        <v>5</v>
      </c>
      <c r="F159" s="276" t="s">
        <v>207</v>
      </c>
      <c r="G159" s="277"/>
      <c r="H159" s="277"/>
      <c r="I159" s="277"/>
      <c r="J159" s="178"/>
      <c r="K159" s="180">
        <v>4.71</v>
      </c>
      <c r="L159" s="178"/>
      <c r="M159" s="178"/>
      <c r="N159" s="178"/>
      <c r="O159" s="178"/>
      <c r="P159" s="178"/>
      <c r="Q159" s="178"/>
      <c r="R159" s="181"/>
      <c r="T159" s="182"/>
      <c r="U159" s="178"/>
      <c r="V159" s="178"/>
      <c r="W159" s="178"/>
      <c r="X159" s="178"/>
      <c r="Y159" s="178"/>
      <c r="Z159" s="178"/>
      <c r="AA159" s="183"/>
      <c r="AT159" s="184" t="s">
        <v>155</v>
      </c>
      <c r="AU159" s="184" t="s">
        <v>126</v>
      </c>
      <c r="AV159" s="11" t="s">
        <v>126</v>
      </c>
      <c r="AW159" s="11" t="s">
        <v>34</v>
      </c>
      <c r="AX159" s="11" t="s">
        <v>77</v>
      </c>
      <c r="AY159" s="184" t="s">
        <v>147</v>
      </c>
    </row>
    <row r="160" spans="2:65" s="12" customFormat="1" ht="16.5" customHeight="1">
      <c r="B160" s="185"/>
      <c r="C160" s="186"/>
      <c r="D160" s="186"/>
      <c r="E160" s="187" t="s">
        <v>5</v>
      </c>
      <c r="F160" s="280" t="s">
        <v>161</v>
      </c>
      <c r="G160" s="281"/>
      <c r="H160" s="281"/>
      <c r="I160" s="281"/>
      <c r="J160" s="186"/>
      <c r="K160" s="188">
        <v>10.739000000000001</v>
      </c>
      <c r="L160" s="186"/>
      <c r="M160" s="186"/>
      <c r="N160" s="186"/>
      <c r="O160" s="186"/>
      <c r="P160" s="186"/>
      <c r="Q160" s="186"/>
      <c r="R160" s="189"/>
      <c r="T160" s="190"/>
      <c r="U160" s="186"/>
      <c r="V160" s="186"/>
      <c r="W160" s="186"/>
      <c r="X160" s="186"/>
      <c r="Y160" s="186"/>
      <c r="Z160" s="186"/>
      <c r="AA160" s="191"/>
      <c r="AT160" s="192" t="s">
        <v>155</v>
      </c>
      <c r="AU160" s="192" t="s">
        <v>126</v>
      </c>
      <c r="AV160" s="12" t="s">
        <v>152</v>
      </c>
      <c r="AW160" s="12" t="s">
        <v>34</v>
      </c>
      <c r="AX160" s="12" t="s">
        <v>85</v>
      </c>
      <c r="AY160" s="192" t="s">
        <v>147</v>
      </c>
    </row>
    <row r="161" spans="2:65" s="1" customFormat="1" ht="25.5" customHeight="1">
      <c r="B161" s="134"/>
      <c r="C161" s="193" t="s">
        <v>10</v>
      </c>
      <c r="D161" s="193" t="s">
        <v>201</v>
      </c>
      <c r="E161" s="194" t="s">
        <v>208</v>
      </c>
      <c r="F161" s="284" t="s">
        <v>209</v>
      </c>
      <c r="G161" s="284"/>
      <c r="H161" s="284"/>
      <c r="I161" s="284"/>
      <c r="J161" s="195" t="s">
        <v>204</v>
      </c>
      <c r="K161" s="196">
        <v>16.108000000000001</v>
      </c>
      <c r="L161" s="285">
        <v>0</v>
      </c>
      <c r="M161" s="285"/>
      <c r="N161" s="286">
        <f>ROUND(L161*K161,2)</f>
        <v>0</v>
      </c>
      <c r="O161" s="273"/>
      <c r="P161" s="273"/>
      <c r="Q161" s="273"/>
      <c r="R161" s="137"/>
      <c r="T161" s="167" t="s">
        <v>5</v>
      </c>
      <c r="U161" s="46" t="s">
        <v>44</v>
      </c>
      <c r="V161" s="38"/>
      <c r="W161" s="168">
        <f>V161*K161</f>
        <v>0</v>
      </c>
      <c r="X161" s="168">
        <v>1</v>
      </c>
      <c r="Y161" s="168">
        <f>X161*K161</f>
        <v>16.108000000000001</v>
      </c>
      <c r="Z161" s="168">
        <v>0</v>
      </c>
      <c r="AA161" s="169">
        <f>Z161*K161</f>
        <v>0</v>
      </c>
      <c r="AR161" s="21" t="s">
        <v>184</v>
      </c>
      <c r="AT161" s="21" t="s">
        <v>201</v>
      </c>
      <c r="AU161" s="21" t="s">
        <v>126</v>
      </c>
      <c r="AY161" s="21" t="s">
        <v>147</v>
      </c>
      <c r="BE161" s="108">
        <f>IF(U161="základná",N161,0)</f>
        <v>0</v>
      </c>
      <c r="BF161" s="108">
        <f>IF(U161="znížená",N161,0)</f>
        <v>0</v>
      </c>
      <c r="BG161" s="108">
        <f>IF(U161="zákl. prenesená",N161,0)</f>
        <v>0</v>
      </c>
      <c r="BH161" s="108">
        <f>IF(U161="zníž. prenesená",N161,0)</f>
        <v>0</v>
      </c>
      <c r="BI161" s="108">
        <f>IF(U161="nulová",N161,0)</f>
        <v>0</v>
      </c>
      <c r="BJ161" s="21" t="s">
        <v>126</v>
      </c>
      <c r="BK161" s="108">
        <f>ROUND(L161*K161,2)</f>
        <v>0</v>
      </c>
      <c r="BL161" s="21" t="s">
        <v>152</v>
      </c>
      <c r="BM161" s="21" t="s">
        <v>210</v>
      </c>
    </row>
    <row r="162" spans="2:65" s="10" customFormat="1" ht="16.5" customHeight="1">
      <c r="B162" s="170"/>
      <c r="C162" s="171"/>
      <c r="D162" s="171"/>
      <c r="E162" s="172" t="s">
        <v>5</v>
      </c>
      <c r="F162" s="274" t="s">
        <v>154</v>
      </c>
      <c r="G162" s="275"/>
      <c r="H162" s="275"/>
      <c r="I162" s="275"/>
      <c r="J162" s="171"/>
      <c r="K162" s="172" t="s">
        <v>5</v>
      </c>
      <c r="L162" s="171"/>
      <c r="M162" s="171"/>
      <c r="N162" s="171"/>
      <c r="O162" s="171"/>
      <c r="P162" s="171"/>
      <c r="Q162" s="171"/>
      <c r="R162" s="173"/>
      <c r="T162" s="174"/>
      <c r="U162" s="171"/>
      <c r="V162" s="171"/>
      <c r="W162" s="171"/>
      <c r="X162" s="171"/>
      <c r="Y162" s="171"/>
      <c r="Z162" s="171"/>
      <c r="AA162" s="175"/>
      <c r="AT162" s="176" t="s">
        <v>155</v>
      </c>
      <c r="AU162" s="176" t="s">
        <v>126</v>
      </c>
      <c r="AV162" s="10" t="s">
        <v>85</v>
      </c>
      <c r="AW162" s="10" t="s">
        <v>34</v>
      </c>
      <c r="AX162" s="10" t="s">
        <v>77</v>
      </c>
      <c r="AY162" s="176" t="s">
        <v>147</v>
      </c>
    </row>
    <row r="163" spans="2:65" s="11" customFormat="1" ht="16.5" customHeight="1">
      <c r="B163" s="177"/>
      <c r="C163" s="178"/>
      <c r="D163" s="178"/>
      <c r="E163" s="179" t="s">
        <v>5</v>
      </c>
      <c r="F163" s="276" t="s">
        <v>211</v>
      </c>
      <c r="G163" s="277"/>
      <c r="H163" s="277"/>
      <c r="I163" s="277"/>
      <c r="J163" s="178"/>
      <c r="K163" s="180">
        <v>9.0429999999999993</v>
      </c>
      <c r="L163" s="178"/>
      <c r="M163" s="178"/>
      <c r="N163" s="178"/>
      <c r="O163" s="178"/>
      <c r="P163" s="178"/>
      <c r="Q163" s="178"/>
      <c r="R163" s="181"/>
      <c r="T163" s="182"/>
      <c r="U163" s="178"/>
      <c r="V163" s="178"/>
      <c r="W163" s="178"/>
      <c r="X163" s="178"/>
      <c r="Y163" s="178"/>
      <c r="Z163" s="178"/>
      <c r="AA163" s="183"/>
      <c r="AT163" s="184" t="s">
        <v>155</v>
      </c>
      <c r="AU163" s="184" t="s">
        <v>126</v>
      </c>
      <c r="AV163" s="11" t="s">
        <v>126</v>
      </c>
      <c r="AW163" s="11" t="s">
        <v>34</v>
      </c>
      <c r="AX163" s="11" t="s">
        <v>77</v>
      </c>
      <c r="AY163" s="184" t="s">
        <v>147</v>
      </c>
    </row>
    <row r="164" spans="2:65" s="10" customFormat="1" ht="16.5" customHeight="1">
      <c r="B164" s="170"/>
      <c r="C164" s="171"/>
      <c r="D164" s="171"/>
      <c r="E164" s="172" t="s">
        <v>5</v>
      </c>
      <c r="F164" s="278" t="s">
        <v>158</v>
      </c>
      <c r="G164" s="279"/>
      <c r="H164" s="279"/>
      <c r="I164" s="279"/>
      <c r="J164" s="171"/>
      <c r="K164" s="172" t="s">
        <v>5</v>
      </c>
      <c r="L164" s="171"/>
      <c r="M164" s="171"/>
      <c r="N164" s="171"/>
      <c r="O164" s="171"/>
      <c r="P164" s="171"/>
      <c r="Q164" s="171"/>
      <c r="R164" s="173"/>
      <c r="T164" s="174"/>
      <c r="U164" s="171"/>
      <c r="V164" s="171"/>
      <c r="W164" s="171"/>
      <c r="X164" s="171"/>
      <c r="Y164" s="171"/>
      <c r="Z164" s="171"/>
      <c r="AA164" s="175"/>
      <c r="AT164" s="176" t="s">
        <v>155</v>
      </c>
      <c r="AU164" s="176" t="s">
        <v>126</v>
      </c>
      <c r="AV164" s="10" t="s">
        <v>85</v>
      </c>
      <c r="AW164" s="10" t="s">
        <v>34</v>
      </c>
      <c r="AX164" s="10" t="s">
        <v>77</v>
      </c>
      <c r="AY164" s="176" t="s">
        <v>147</v>
      </c>
    </row>
    <row r="165" spans="2:65" s="11" customFormat="1" ht="16.5" customHeight="1">
      <c r="B165" s="177"/>
      <c r="C165" s="178"/>
      <c r="D165" s="178"/>
      <c r="E165" s="179" t="s">
        <v>5</v>
      </c>
      <c r="F165" s="276" t="s">
        <v>212</v>
      </c>
      <c r="G165" s="277"/>
      <c r="H165" s="277"/>
      <c r="I165" s="277"/>
      <c r="J165" s="178"/>
      <c r="K165" s="180">
        <v>7.0650000000000004</v>
      </c>
      <c r="L165" s="178"/>
      <c r="M165" s="178"/>
      <c r="N165" s="178"/>
      <c r="O165" s="178"/>
      <c r="P165" s="178"/>
      <c r="Q165" s="178"/>
      <c r="R165" s="181"/>
      <c r="T165" s="182"/>
      <c r="U165" s="178"/>
      <c r="V165" s="178"/>
      <c r="W165" s="178"/>
      <c r="X165" s="178"/>
      <c r="Y165" s="178"/>
      <c r="Z165" s="178"/>
      <c r="AA165" s="183"/>
      <c r="AT165" s="184" t="s">
        <v>155</v>
      </c>
      <c r="AU165" s="184" t="s">
        <v>126</v>
      </c>
      <c r="AV165" s="11" t="s">
        <v>126</v>
      </c>
      <c r="AW165" s="11" t="s">
        <v>34</v>
      </c>
      <c r="AX165" s="11" t="s">
        <v>77</v>
      </c>
      <c r="AY165" s="184" t="s">
        <v>147</v>
      </c>
    </row>
    <row r="166" spans="2:65" s="12" customFormat="1" ht="16.5" customHeight="1">
      <c r="B166" s="185"/>
      <c r="C166" s="186"/>
      <c r="D166" s="186"/>
      <c r="E166" s="187" t="s">
        <v>5</v>
      </c>
      <c r="F166" s="280" t="s">
        <v>161</v>
      </c>
      <c r="G166" s="281"/>
      <c r="H166" s="281"/>
      <c r="I166" s="281"/>
      <c r="J166" s="186"/>
      <c r="K166" s="188">
        <v>16.108000000000001</v>
      </c>
      <c r="L166" s="186"/>
      <c r="M166" s="186"/>
      <c r="N166" s="186"/>
      <c r="O166" s="186"/>
      <c r="P166" s="186"/>
      <c r="Q166" s="186"/>
      <c r="R166" s="189"/>
      <c r="T166" s="190"/>
      <c r="U166" s="186"/>
      <c r="V166" s="186"/>
      <c r="W166" s="186"/>
      <c r="X166" s="186"/>
      <c r="Y166" s="186"/>
      <c r="Z166" s="186"/>
      <c r="AA166" s="191"/>
      <c r="AT166" s="192" t="s">
        <v>155</v>
      </c>
      <c r="AU166" s="192" t="s">
        <v>126</v>
      </c>
      <c r="AV166" s="12" t="s">
        <v>152</v>
      </c>
      <c r="AW166" s="12" t="s">
        <v>34</v>
      </c>
      <c r="AX166" s="12" t="s">
        <v>85</v>
      </c>
      <c r="AY166" s="192" t="s">
        <v>147</v>
      </c>
    </row>
    <row r="167" spans="2:65" s="1" customFormat="1" ht="25.5" customHeight="1">
      <c r="B167" s="134"/>
      <c r="C167" s="193" t="s">
        <v>213</v>
      </c>
      <c r="D167" s="193" t="s">
        <v>201</v>
      </c>
      <c r="E167" s="194" t="s">
        <v>214</v>
      </c>
      <c r="F167" s="284" t="s">
        <v>215</v>
      </c>
      <c r="G167" s="284"/>
      <c r="H167" s="284"/>
      <c r="I167" s="284"/>
      <c r="J167" s="195" t="s">
        <v>204</v>
      </c>
      <c r="K167" s="196">
        <v>109.932</v>
      </c>
      <c r="L167" s="285">
        <v>0</v>
      </c>
      <c r="M167" s="285"/>
      <c r="N167" s="286">
        <f>ROUND(L167*K167,2)</f>
        <v>0</v>
      </c>
      <c r="O167" s="273"/>
      <c r="P167" s="273"/>
      <c r="Q167" s="273"/>
      <c r="R167" s="137"/>
      <c r="T167" s="167" t="s">
        <v>5</v>
      </c>
      <c r="U167" s="46" t="s">
        <v>44</v>
      </c>
      <c r="V167" s="38"/>
      <c r="W167" s="168">
        <f>V167*K167</f>
        <v>0</v>
      </c>
      <c r="X167" s="168">
        <v>1</v>
      </c>
      <c r="Y167" s="168">
        <f>X167*K167</f>
        <v>109.932</v>
      </c>
      <c r="Z167" s="168">
        <v>0</v>
      </c>
      <c r="AA167" s="169">
        <f>Z167*K167</f>
        <v>0</v>
      </c>
      <c r="AR167" s="21" t="s">
        <v>184</v>
      </c>
      <c r="AT167" s="21" t="s">
        <v>201</v>
      </c>
      <c r="AU167" s="21" t="s">
        <v>126</v>
      </c>
      <c r="AY167" s="21" t="s">
        <v>147</v>
      </c>
      <c r="BE167" s="108">
        <f>IF(U167="základná",N167,0)</f>
        <v>0</v>
      </c>
      <c r="BF167" s="108">
        <f>IF(U167="znížená",N167,0)</f>
        <v>0</v>
      </c>
      <c r="BG167" s="108">
        <f>IF(U167="zákl. prenesená",N167,0)</f>
        <v>0</v>
      </c>
      <c r="BH167" s="108">
        <f>IF(U167="zníž. prenesená",N167,0)</f>
        <v>0</v>
      </c>
      <c r="BI167" s="108">
        <f>IF(U167="nulová",N167,0)</f>
        <v>0</v>
      </c>
      <c r="BJ167" s="21" t="s">
        <v>126</v>
      </c>
      <c r="BK167" s="108">
        <f>ROUND(L167*K167,2)</f>
        <v>0</v>
      </c>
      <c r="BL167" s="21" t="s">
        <v>152</v>
      </c>
      <c r="BM167" s="21" t="s">
        <v>216</v>
      </c>
    </row>
    <row r="168" spans="2:65" s="10" customFormat="1" ht="16.5" customHeight="1">
      <c r="B168" s="170"/>
      <c r="C168" s="171"/>
      <c r="D168" s="171"/>
      <c r="E168" s="172" t="s">
        <v>5</v>
      </c>
      <c r="F168" s="274" t="s">
        <v>154</v>
      </c>
      <c r="G168" s="275"/>
      <c r="H168" s="275"/>
      <c r="I168" s="275"/>
      <c r="J168" s="171"/>
      <c r="K168" s="172" t="s">
        <v>5</v>
      </c>
      <c r="L168" s="171"/>
      <c r="M168" s="171"/>
      <c r="N168" s="171"/>
      <c r="O168" s="171"/>
      <c r="P168" s="171"/>
      <c r="Q168" s="171"/>
      <c r="R168" s="173"/>
      <c r="T168" s="174"/>
      <c r="U168" s="171"/>
      <c r="V168" s="171"/>
      <c r="W168" s="171"/>
      <c r="X168" s="171"/>
      <c r="Y168" s="171"/>
      <c r="Z168" s="171"/>
      <c r="AA168" s="175"/>
      <c r="AT168" s="176" t="s">
        <v>155</v>
      </c>
      <c r="AU168" s="176" t="s">
        <v>126</v>
      </c>
      <c r="AV168" s="10" t="s">
        <v>85</v>
      </c>
      <c r="AW168" s="10" t="s">
        <v>34</v>
      </c>
      <c r="AX168" s="10" t="s">
        <v>77</v>
      </c>
      <c r="AY168" s="176" t="s">
        <v>147</v>
      </c>
    </row>
    <row r="169" spans="2:65" s="11" customFormat="1" ht="16.5" customHeight="1">
      <c r="B169" s="177"/>
      <c r="C169" s="178"/>
      <c r="D169" s="178"/>
      <c r="E169" s="179" t="s">
        <v>5</v>
      </c>
      <c r="F169" s="276" t="s">
        <v>217</v>
      </c>
      <c r="G169" s="277"/>
      <c r="H169" s="277"/>
      <c r="I169" s="277"/>
      <c r="J169" s="178"/>
      <c r="K169" s="180">
        <v>21.100999999999999</v>
      </c>
      <c r="L169" s="178"/>
      <c r="M169" s="178"/>
      <c r="N169" s="178"/>
      <c r="O169" s="178"/>
      <c r="P169" s="178"/>
      <c r="Q169" s="178"/>
      <c r="R169" s="181"/>
      <c r="T169" s="182"/>
      <c r="U169" s="178"/>
      <c r="V169" s="178"/>
      <c r="W169" s="178"/>
      <c r="X169" s="178"/>
      <c r="Y169" s="178"/>
      <c r="Z169" s="178"/>
      <c r="AA169" s="183"/>
      <c r="AT169" s="184" t="s">
        <v>155</v>
      </c>
      <c r="AU169" s="184" t="s">
        <v>126</v>
      </c>
      <c r="AV169" s="11" t="s">
        <v>126</v>
      </c>
      <c r="AW169" s="11" t="s">
        <v>34</v>
      </c>
      <c r="AX169" s="11" t="s">
        <v>77</v>
      </c>
      <c r="AY169" s="184" t="s">
        <v>147</v>
      </c>
    </row>
    <row r="170" spans="2:65" s="11" customFormat="1" ht="16.5" customHeight="1">
      <c r="B170" s="177"/>
      <c r="C170" s="178"/>
      <c r="D170" s="178"/>
      <c r="E170" s="179" t="s">
        <v>5</v>
      </c>
      <c r="F170" s="276" t="s">
        <v>218</v>
      </c>
      <c r="G170" s="277"/>
      <c r="H170" s="277"/>
      <c r="I170" s="277"/>
      <c r="J170" s="178"/>
      <c r="K170" s="180">
        <v>30.143999999999998</v>
      </c>
      <c r="L170" s="178"/>
      <c r="M170" s="178"/>
      <c r="N170" s="178"/>
      <c r="O170" s="178"/>
      <c r="P170" s="178"/>
      <c r="Q170" s="178"/>
      <c r="R170" s="181"/>
      <c r="T170" s="182"/>
      <c r="U170" s="178"/>
      <c r="V170" s="178"/>
      <c r="W170" s="178"/>
      <c r="X170" s="178"/>
      <c r="Y170" s="178"/>
      <c r="Z170" s="178"/>
      <c r="AA170" s="183"/>
      <c r="AT170" s="184" t="s">
        <v>155</v>
      </c>
      <c r="AU170" s="184" t="s">
        <v>126</v>
      </c>
      <c r="AV170" s="11" t="s">
        <v>126</v>
      </c>
      <c r="AW170" s="11" t="s">
        <v>34</v>
      </c>
      <c r="AX170" s="11" t="s">
        <v>77</v>
      </c>
      <c r="AY170" s="184" t="s">
        <v>147</v>
      </c>
    </row>
    <row r="171" spans="2:65" s="10" customFormat="1" ht="16.5" customHeight="1">
      <c r="B171" s="170"/>
      <c r="C171" s="171"/>
      <c r="D171" s="171"/>
      <c r="E171" s="172" t="s">
        <v>5</v>
      </c>
      <c r="F171" s="278" t="s">
        <v>158</v>
      </c>
      <c r="G171" s="279"/>
      <c r="H171" s="279"/>
      <c r="I171" s="279"/>
      <c r="J171" s="171"/>
      <c r="K171" s="172" t="s">
        <v>5</v>
      </c>
      <c r="L171" s="171"/>
      <c r="M171" s="171"/>
      <c r="N171" s="171"/>
      <c r="O171" s="171"/>
      <c r="P171" s="171"/>
      <c r="Q171" s="171"/>
      <c r="R171" s="173"/>
      <c r="T171" s="174"/>
      <c r="U171" s="171"/>
      <c r="V171" s="171"/>
      <c r="W171" s="171"/>
      <c r="X171" s="171"/>
      <c r="Y171" s="171"/>
      <c r="Z171" s="171"/>
      <c r="AA171" s="175"/>
      <c r="AT171" s="176" t="s">
        <v>155</v>
      </c>
      <c r="AU171" s="176" t="s">
        <v>126</v>
      </c>
      <c r="AV171" s="10" t="s">
        <v>85</v>
      </c>
      <c r="AW171" s="10" t="s">
        <v>34</v>
      </c>
      <c r="AX171" s="10" t="s">
        <v>77</v>
      </c>
      <c r="AY171" s="176" t="s">
        <v>147</v>
      </c>
    </row>
    <row r="172" spans="2:65" s="11" customFormat="1" ht="16.5" customHeight="1">
      <c r="B172" s="177"/>
      <c r="C172" s="178"/>
      <c r="D172" s="178"/>
      <c r="E172" s="179" t="s">
        <v>5</v>
      </c>
      <c r="F172" s="276" t="s">
        <v>219</v>
      </c>
      <c r="G172" s="277"/>
      <c r="H172" s="277"/>
      <c r="I172" s="277"/>
      <c r="J172" s="178"/>
      <c r="K172" s="180">
        <v>16.484999999999999</v>
      </c>
      <c r="L172" s="178"/>
      <c r="M172" s="178"/>
      <c r="N172" s="178"/>
      <c r="O172" s="178"/>
      <c r="P172" s="178"/>
      <c r="Q172" s="178"/>
      <c r="R172" s="181"/>
      <c r="T172" s="182"/>
      <c r="U172" s="178"/>
      <c r="V172" s="178"/>
      <c r="W172" s="178"/>
      <c r="X172" s="178"/>
      <c r="Y172" s="178"/>
      <c r="Z172" s="178"/>
      <c r="AA172" s="183"/>
      <c r="AT172" s="184" t="s">
        <v>155</v>
      </c>
      <c r="AU172" s="184" t="s">
        <v>126</v>
      </c>
      <c r="AV172" s="11" t="s">
        <v>126</v>
      </c>
      <c r="AW172" s="11" t="s">
        <v>34</v>
      </c>
      <c r="AX172" s="11" t="s">
        <v>77</v>
      </c>
      <c r="AY172" s="184" t="s">
        <v>147</v>
      </c>
    </row>
    <row r="173" spans="2:65" s="11" customFormat="1" ht="25.5" customHeight="1">
      <c r="B173" s="177"/>
      <c r="C173" s="178"/>
      <c r="D173" s="178"/>
      <c r="E173" s="179" t="s">
        <v>5</v>
      </c>
      <c r="F173" s="276" t="s">
        <v>220</v>
      </c>
      <c r="G173" s="277"/>
      <c r="H173" s="277"/>
      <c r="I173" s="277"/>
      <c r="J173" s="178"/>
      <c r="K173" s="180">
        <v>42.201999999999998</v>
      </c>
      <c r="L173" s="178"/>
      <c r="M173" s="178"/>
      <c r="N173" s="178"/>
      <c r="O173" s="178"/>
      <c r="P173" s="178"/>
      <c r="Q173" s="178"/>
      <c r="R173" s="181"/>
      <c r="T173" s="182"/>
      <c r="U173" s="178"/>
      <c r="V173" s="178"/>
      <c r="W173" s="178"/>
      <c r="X173" s="178"/>
      <c r="Y173" s="178"/>
      <c r="Z173" s="178"/>
      <c r="AA173" s="183"/>
      <c r="AT173" s="184" t="s">
        <v>155</v>
      </c>
      <c r="AU173" s="184" t="s">
        <v>126</v>
      </c>
      <c r="AV173" s="11" t="s">
        <v>126</v>
      </c>
      <c r="AW173" s="11" t="s">
        <v>34</v>
      </c>
      <c r="AX173" s="11" t="s">
        <v>77</v>
      </c>
      <c r="AY173" s="184" t="s">
        <v>147</v>
      </c>
    </row>
    <row r="174" spans="2:65" s="12" customFormat="1" ht="16.5" customHeight="1">
      <c r="B174" s="185"/>
      <c r="C174" s="186"/>
      <c r="D174" s="186"/>
      <c r="E174" s="187" t="s">
        <v>5</v>
      </c>
      <c r="F174" s="280" t="s">
        <v>161</v>
      </c>
      <c r="G174" s="281"/>
      <c r="H174" s="281"/>
      <c r="I174" s="281"/>
      <c r="J174" s="186"/>
      <c r="K174" s="188">
        <v>109.932</v>
      </c>
      <c r="L174" s="186"/>
      <c r="M174" s="186"/>
      <c r="N174" s="186"/>
      <c r="O174" s="186"/>
      <c r="P174" s="186"/>
      <c r="Q174" s="186"/>
      <c r="R174" s="189"/>
      <c r="T174" s="190"/>
      <c r="U174" s="186"/>
      <c r="V174" s="186"/>
      <c r="W174" s="186"/>
      <c r="X174" s="186"/>
      <c r="Y174" s="186"/>
      <c r="Z174" s="186"/>
      <c r="AA174" s="191"/>
      <c r="AT174" s="192" t="s">
        <v>155</v>
      </c>
      <c r="AU174" s="192" t="s">
        <v>126</v>
      </c>
      <c r="AV174" s="12" t="s">
        <v>152</v>
      </c>
      <c r="AW174" s="12" t="s">
        <v>34</v>
      </c>
      <c r="AX174" s="12" t="s">
        <v>85</v>
      </c>
      <c r="AY174" s="192" t="s">
        <v>147</v>
      </c>
    </row>
    <row r="175" spans="2:65" s="1" customFormat="1" ht="38.25" customHeight="1">
      <c r="B175" s="134"/>
      <c r="C175" s="163" t="s">
        <v>221</v>
      </c>
      <c r="D175" s="163" t="s">
        <v>148</v>
      </c>
      <c r="E175" s="164" t="s">
        <v>222</v>
      </c>
      <c r="F175" s="271" t="s">
        <v>223</v>
      </c>
      <c r="G175" s="271"/>
      <c r="H175" s="271"/>
      <c r="I175" s="271"/>
      <c r="J175" s="165" t="s">
        <v>151</v>
      </c>
      <c r="K175" s="166">
        <v>34.590000000000003</v>
      </c>
      <c r="L175" s="272">
        <v>0</v>
      </c>
      <c r="M175" s="272"/>
      <c r="N175" s="273">
        <f>ROUND(L175*K175,2)</f>
        <v>0</v>
      </c>
      <c r="O175" s="273"/>
      <c r="P175" s="273"/>
      <c r="Q175" s="273"/>
      <c r="R175" s="137"/>
      <c r="T175" s="167" t="s">
        <v>5</v>
      </c>
      <c r="U175" s="46" t="s">
        <v>44</v>
      </c>
      <c r="V175" s="38"/>
      <c r="W175" s="168">
        <f>V175*K175</f>
        <v>0</v>
      </c>
      <c r="X175" s="168">
        <v>0</v>
      </c>
      <c r="Y175" s="168">
        <f>X175*K175</f>
        <v>0</v>
      </c>
      <c r="Z175" s="168">
        <v>0</v>
      </c>
      <c r="AA175" s="169">
        <f>Z175*K175</f>
        <v>0</v>
      </c>
      <c r="AR175" s="21" t="s">
        <v>152</v>
      </c>
      <c r="AT175" s="21" t="s">
        <v>148</v>
      </c>
      <c r="AU175" s="21" t="s">
        <v>126</v>
      </c>
      <c r="AY175" s="21" t="s">
        <v>147</v>
      </c>
      <c r="BE175" s="108">
        <f>IF(U175="základná",N175,0)</f>
        <v>0</v>
      </c>
      <c r="BF175" s="108">
        <f>IF(U175="znížená",N175,0)</f>
        <v>0</v>
      </c>
      <c r="BG175" s="108">
        <f>IF(U175="zákl. prenesená",N175,0)</f>
        <v>0</v>
      </c>
      <c r="BH175" s="108">
        <f>IF(U175="zníž. prenesená",N175,0)</f>
        <v>0</v>
      </c>
      <c r="BI175" s="108">
        <f>IF(U175="nulová",N175,0)</f>
        <v>0</v>
      </c>
      <c r="BJ175" s="21" t="s">
        <v>126</v>
      </c>
      <c r="BK175" s="108">
        <f>ROUND(L175*K175,2)</f>
        <v>0</v>
      </c>
      <c r="BL175" s="21" t="s">
        <v>152</v>
      </c>
      <c r="BM175" s="21" t="s">
        <v>224</v>
      </c>
    </row>
    <row r="176" spans="2:65" s="11" customFormat="1" ht="16.5" customHeight="1">
      <c r="B176" s="177"/>
      <c r="C176" s="178"/>
      <c r="D176" s="178"/>
      <c r="E176" s="179" t="s">
        <v>5</v>
      </c>
      <c r="F176" s="282" t="s">
        <v>169</v>
      </c>
      <c r="G176" s="283"/>
      <c r="H176" s="283"/>
      <c r="I176" s="283"/>
      <c r="J176" s="178"/>
      <c r="K176" s="180">
        <v>34.590000000000003</v>
      </c>
      <c r="L176" s="178"/>
      <c r="M176" s="178"/>
      <c r="N176" s="178"/>
      <c r="O176" s="178"/>
      <c r="P176" s="178"/>
      <c r="Q176" s="178"/>
      <c r="R176" s="181"/>
      <c r="T176" s="182"/>
      <c r="U176" s="178"/>
      <c r="V176" s="178"/>
      <c r="W176" s="178"/>
      <c r="X176" s="178"/>
      <c r="Y176" s="178"/>
      <c r="Z176" s="178"/>
      <c r="AA176" s="183"/>
      <c r="AT176" s="184" t="s">
        <v>155</v>
      </c>
      <c r="AU176" s="184" t="s">
        <v>126</v>
      </c>
      <c r="AV176" s="11" t="s">
        <v>126</v>
      </c>
      <c r="AW176" s="11" t="s">
        <v>34</v>
      </c>
      <c r="AX176" s="11" t="s">
        <v>77</v>
      </c>
      <c r="AY176" s="184" t="s">
        <v>147</v>
      </c>
    </row>
    <row r="177" spans="2:65" s="12" customFormat="1" ht="16.5" customHeight="1">
      <c r="B177" s="185"/>
      <c r="C177" s="186"/>
      <c r="D177" s="186"/>
      <c r="E177" s="187" t="s">
        <v>5</v>
      </c>
      <c r="F177" s="280" t="s">
        <v>161</v>
      </c>
      <c r="G177" s="281"/>
      <c r="H177" s="281"/>
      <c r="I177" s="281"/>
      <c r="J177" s="186"/>
      <c r="K177" s="188">
        <v>34.590000000000003</v>
      </c>
      <c r="L177" s="186"/>
      <c r="M177" s="186"/>
      <c r="N177" s="186"/>
      <c r="O177" s="186"/>
      <c r="P177" s="186"/>
      <c r="Q177" s="186"/>
      <c r="R177" s="189"/>
      <c r="T177" s="190"/>
      <c r="U177" s="186"/>
      <c r="V177" s="186"/>
      <c r="W177" s="186"/>
      <c r="X177" s="186"/>
      <c r="Y177" s="186"/>
      <c r="Z177" s="186"/>
      <c r="AA177" s="191"/>
      <c r="AT177" s="192" t="s">
        <v>155</v>
      </c>
      <c r="AU177" s="192" t="s">
        <v>126</v>
      </c>
      <c r="AV177" s="12" t="s">
        <v>152</v>
      </c>
      <c r="AW177" s="12" t="s">
        <v>34</v>
      </c>
      <c r="AX177" s="12" t="s">
        <v>85</v>
      </c>
      <c r="AY177" s="192" t="s">
        <v>147</v>
      </c>
    </row>
    <row r="178" spans="2:65" s="1" customFormat="1" ht="25.5" customHeight="1">
      <c r="B178" s="134"/>
      <c r="C178" s="193" t="s">
        <v>225</v>
      </c>
      <c r="D178" s="193" t="s">
        <v>201</v>
      </c>
      <c r="E178" s="194" t="s">
        <v>208</v>
      </c>
      <c r="F178" s="284" t="s">
        <v>209</v>
      </c>
      <c r="G178" s="284"/>
      <c r="H178" s="284"/>
      <c r="I178" s="284"/>
      <c r="J178" s="195" t="s">
        <v>204</v>
      </c>
      <c r="K178" s="196">
        <v>55.344000000000001</v>
      </c>
      <c r="L178" s="285">
        <v>0</v>
      </c>
      <c r="M178" s="285"/>
      <c r="N178" s="286">
        <f>ROUND(L178*K178,2)</f>
        <v>0</v>
      </c>
      <c r="O178" s="273"/>
      <c r="P178" s="273"/>
      <c r="Q178" s="273"/>
      <c r="R178" s="137"/>
      <c r="T178" s="167" t="s">
        <v>5</v>
      </c>
      <c r="U178" s="46" t="s">
        <v>44</v>
      </c>
      <c r="V178" s="38"/>
      <c r="W178" s="168">
        <f>V178*K178</f>
        <v>0</v>
      </c>
      <c r="X178" s="168">
        <v>1</v>
      </c>
      <c r="Y178" s="168">
        <f>X178*K178</f>
        <v>55.344000000000001</v>
      </c>
      <c r="Z178" s="168">
        <v>0</v>
      </c>
      <c r="AA178" s="169">
        <f>Z178*K178</f>
        <v>0</v>
      </c>
      <c r="AR178" s="21" t="s">
        <v>184</v>
      </c>
      <c r="AT178" s="21" t="s">
        <v>201</v>
      </c>
      <c r="AU178" s="21" t="s">
        <v>126</v>
      </c>
      <c r="AY178" s="21" t="s">
        <v>147</v>
      </c>
      <c r="BE178" s="108">
        <f>IF(U178="základná",N178,0)</f>
        <v>0</v>
      </c>
      <c r="BF178" s="108">
        <f>IF(U178="znížená",N178,0)</f>
        <v>0</v>
      </c>
      <c r="BG178" s="108">
        <f>IF(U178="zákl. prenesená",N178,0)</f>
        <v>0</v>
      </c>
      <c r="BH178" s="108">
        <f>IF(U178="zníž. prenesená",N178,0)</f>
        <v>0</v>
      </c>
      <c r="BI178" s="108">
        <f>IF(U178="nulová",N178,0)</f>
        <v>0</v>
      </c>
      <c r="BJ178" s="21" t="s">
        <v>126</v>
      </c>
      <c r="BK178" s="108">
        <f>ROUND(L178*K178,2)</f>
        <v>0</v>
      </c>
      <c r="BL178" s="21" t="s">
        <v>152</v>
      </c>
      <c r="BM178" s="21" t="s">
        <v>226</v>
      </c>
    </row>
    <row r="179" spans="2:65" s="11" customFormat="1" ht="16.5" customHeight="1">
      <c r="B179" s="177"/>
      <c r="C179" s="178"/>
      <c r="D179" s="178"/>
      <c r="E179" s="179" t="s">
        <v>5</v>
      </c>
      <c r="F179" s="282" t="s">
        <v>227</v>
      </c>
      <c r="G179" s="283"/>
      <c r="H179" s="283"/>
      <c r="I179" s="283"/>
      <c r="J179" s="178"/>
      <c r="K179" s="180">
        <v>55.344000000000001</v>
      </c>
      <c r="L179" s="178"/>
      <c r="M179" s="178"/>
      <c r="N179" s="178"/>
      <c r="O179" s="178"/>
      <c r="P179" s="178"/>
      <c r="Q179" s="178"/>
      <c r="R179" s="181"/>
      <c r="T179" s="182"/>
      <c r="U179" s="178"/>
      <c r="V179" s="178"/>
      <c r="W179" s="178"/>
      <c r="X179" s="178"/>
      <c r="Y179" s="178"/>
      <c r="Z179" s="178"/>
      <c r="AA179" s="183"/>
      <c r="AT179" s="184" t="s">
        <v>155</v>
      </c>
      <c r="AU179" s="184" t="s">
        <v>126</v>
      </c>
      <c r="AV179" s="11" t="s">
        <v>126</v>
      </c>
      <c r="AW179" s="11" t="s">
        <v>34</v>
      </c>
      <c r="AX179" s="11" t="s">
        <v>85</v>
      </c>
      <c r="AY179" s="184" t="s">
        <v>147</v>
      </c>
    </row>
    <row r="180" spans="2:65" s="1" customFormat="1" ht="25.5" customHeight="1">
      <c r="B180" s="134"/>
      <c r="C180" s="163" t="s">
        <v>228</v>
      </c>
      <c r="D180" s="163" t="s">
        <v>148</v>
      </c>
      <c r="E180" s="164" t="s">
        <v>229</v>
      </c>
      <c r="F180" s="271" t="s">
        <v>230</v>
      </c>
      <c r="G180" s="271"/>
      <c r="H180" s="271"/>
      <c r="I180" s="271"/>
      <c r="J180" s="165" t="s">
        <v>231</v>
      </c>
      <c r="K180" s="166">
        <v>2702.8</v>
      </c>
      <c r="L180" s="272">
        <v>0</v>
      </c>
      <c r="M180" s="272"/>
      <c r="N180" s="273">
        <f t="shared" ref="N180:N190" si="5">ROUND(L180*K180,2)</f>
        <v>0</v>
      </c>
      <c r="O180" s="273"/>
      <c r="P180" s="273"/>
      <c r="Q180" s="273"/>
      <c r="R180" s="137"/>
      <c r="T180" s="167" t="s">
        <v>5</v>
      </c>
      <c r="U180" s="46" t="s">
        <v>44</v>
      </c>
      <c r="V180" s="38"/>
      <c r="W180" s="168">
        <f t="shared" ref="W180:W190" si="6">V180*K180</f>
        <v>0</v>
      </c>
      <c r="X180" s="168">
        <v>0</v>
      </c>
      <c r="Y180" s="168">
        <f t="shared" ref="Y180:Y190" si="7">X180*K180</f>
        <v>0</v>
      </c>
      <c r="Z180" s="168">
        <v>0</v>
      </c>
      <c r="AA180" s="169">
        <f t="shared" ref="AA180:AA190" si="8">Z180*K180</f>
        <v>0</v>
      </c>
      <c r="AR180" s="21" t="s">
        <v>152</v>
      </c>
      <c r="AT180" s="21" t="s">
        <v>148</v>
      </c>
      <c r="AU180" s="21" t="s">
        <v>126</v>
      </c>
      <c r="AY180" s="21" t="s">
        <v>147</v>
      </c>
      <c r="BE180" s="108">
        <f t="shared" ref="BE180:BE190" si="9">IF(U180="základná",N180,0)</f>
        <v>0</v>
      </c>
      <c r="BF180" s="108">
        <f t="shared" ref="BF180:BF190" si="10">IF(U180="znížená",N180,0)</f>
        <v>0</v>
      </c>
      <c r="BG180" s="108">
        <f t="shared" ref="BG180:BG190" si="11">IF(U180="zákl. prenesená",N180,0)</f>
        <v>0</v>
      </c>
      <c r="BH180" s="108">
        <f t="shared" ref="BH180:BH190" si="12">IF(U180="zníž. prenesená",N180,0)</f>
        <v>0</v>
      </c>
      <c r="BI180" s="108">
        <f t="shared" ref="BI180:BI190" si="13">IF(U180="nulová",N180,0)</f>
        <v>0</v>
      </c>
      <c r="BJ180" s="21" t="s">
        <v>126</v>
      </c>
      <c r="BK180" s="108">
        <f t="shared" ref="BK180:BK190" si="14">ROUND(L180*K180,2)</f>
        <v>0</v>
      </c>
      <c r="BL180" s="21" t="s">
        <v>152</v>
      </c>
      <c r="BM180" s="21" t="s">
        <v>232</v>
      </c>
    </row>
    <row r="181" spans="2:65" s="1" customFormat="1" ht="16.5" customHeight="1">
      <c r="B181" s="134"/>
      <c r="C181" s="193" t="s">
        <v>233</v>
      </c>
      <c r="D181" s="193" t="s">
        <v>201</v>
      </c>
      <c r="E181" s="194" t="s">
        <v>234</v>
      </c>
      <c r="F181" s="284" t="s">
        <v>235</v>
      </c>
      <c r="G181" s="284"/>
      <c r="H181" s="284"/>
      <c r="I181" s="284"/>
      <c r="J181" s="195" t="s">
        <v>236</v>
      </c>
      <c r="K181" s="196">
        <v>83.516999999999996</v>
      </c>
      <c r="L181" s="285">
        <v>0</v>
      </c>
      <c r="M181" s="285"/>
      <c r="N181" s="286">
        <f t="shared" si="5"/>
        <v>0</v>
      </c>
      <c r="O181" s="273"/>
      <c r="P181" s="273"/>
      <c r="Q181" s="273"/>
      <c r="R181" s="137"/>
      <c r="T181" s="167" t="s">
        <v>5</v>
      </c>
      <c r="U181" s="46" t="s">
        <v>44</v>
      </c>
      <c r="V181" s="38"/>
      <c r="W181" s="168">
        <f t="shared" si="6"/>
        <v>0</v>
      </c>
      <c r="X181" s="168">
        <v>1E-3</v>
      </c>
      <c r="Y181" s="168">
        <f t="shared" si="7"/>
        <v>8.3516999999999994E-2</v>
      </c>
      <c r="Z181" s="168">
        <v>0</v>
      </c>
      <c r="AA181" s="169">
        <f t="shared" si="8"/>
        <v>0</v>
      </c>
      <c r="AR181" s="21" t="s">
        <v>184</v>
      </c>
      <c r="AT181" s="21" t="s">
        <v>201</v>
      </c>
      <c r="AU181" s="21" t="s">
        <v>126</v>
      </c>
      <c r="AY181" s="21" t="s">
        <v>147</v>
      </c>
      <c r="BE181" s="108">
        <f t="shared" si="9"/>
        <v>0</v>
      </c>
      <c r="BF181" s="108">
        <f t="shared" si="10"/>
        <v>0</v>
      </c>
      <c r="BG181" s="108">
        <f t="shared" si="11"/>
        <v>0</v>
      </c>
      <c r="BH181" s="108">
        <f t="shared" si="12"/>
        <v>0</v>
      </c>
      <c r="BI181" s="108">
        <f t="shared" si="13"/>
        <v>0</v>
      </c>
      <c r="BJ181" s="21" t="s">
        <v>126</v>
      </c>
      <c r="BK181" s="108">
        <f t="shared" si="14"/>
        <v>0</v>
      </c>
      <c r="BL181" s="21" t="s">
        <v>152</v>
      </c>
      <c r="BM181" s="21" t="s">
        <v>237</v>
      </c>
    </row>
    <row r="182" spans="2:65" s="1" customFormat="1" ht="51" customHeight="1">
      <c r="B182" s="134"/>
      <c r="C182" s="163" t="s">
        <v>238</v>
      </c>
      <c r="D182" s="163" t="s">
        <v>148</v>
      </c>
      <c r="E182" s="164" t="s">
        <v>239</v>
      </c>
      <c r="F182" s="271" t="s">
        <v>240</v>
      </c>
      <c r="G182" s="271"/>
      <c r="H182" s="271"/>
      <c r="I182" s="271"/>
      <c r="J182" s="165" t="s">
        <v>241</v>
      </c>
      <c r="K182" s="166">
        <v>92</v>
      </c>
      <c r="L182" s="272">
        <v>0</v>
      </c>
      <c r="M182" s="272"/>
      <c r="N182" s="273">
        <f t="shared" si="5"/>
        <v>0</v>
      </c>
      <c r="O182" s="273"/>
      <c r="P182" s="273"/>
      <c r="Q182" s="273"/>
      <c r="R182" s="137"/>
      <c r="T182" s="167" t="s">
        <v>5</v>
      </c>
      <c r="U182" s="46" t="s">
        <v>44</v>
      </c>
      <c r="V182" s="38"/>
      <c r="W182" s="168">
        <f t="shared" si="6"/>
        <v>0</v>
      </c>
      <c r="X182" s="168">
        <v>0</v>
      </c>
      <c r="Y182" s="168">
        <f t="shared" si="7"/>
        <v>0</v>
      </c>
      <c r="Z182" s="168">
        <v>0</v>
      </c>
      <c r="AA182" s="169">
        <f t="shared" si="8"/>
        <v>0</v>
      </c>
      <c r="AR182" s="21" t="s">
        <v>152</v>
      </c>
      <c r="AT182" s="21" t="s">
        <v>148</v>
      </c>
      <c r="AU182" s="21" t="s">
        <v>126</v>
      </c>
      <c r="AY182" s="21" t="s">
        <v>147</v>
      </c>
      <c r="BE182" s="108">
        <f t="shared" si="9"/>
        <v>0</v>
      </c>
      <c r="BF182" s="108">
        <f t="shared" si="10"/>
        <v>0</v>
      </c>
      <c r="BG182" s="108">
        <f t="shared" si="11"/>
        <v>0</v>
      </c>
      <c r="BH182" s="108">
        <f t="shared" si="12"/>
        <v>0</v>
      </c>
      <c r="BI182" s="108">
        <f t="shared" si="13"/>
        <v>0</v>
      </c>
      <c r="BJ182" s="21" t="s">
        <v>126</v>
      </c>
      <c r="BK182" s="108">
        <f t="shared" si="14"/>
        <v>0</v>
      </c>
      <c r="BL182" s="21" t="s">
        <v>152</v>
      </c>
      <c r="BM182" s="21" t="s">
        <v>242</v>
      </c>
    </row>
    <row r="183" spans="2:65" s="1" customFormat="1" ht="25.5" customHeight="1">
      <c r="B183" s="134"/>
      <c r="C183" s="163" t="s">
        <v>243</v>
      </c>
      <c r="D183" s="163" t="s">
        <v>148</v>
      </c>
      <c r="E183" s="164" t="s">
        <v>244</v>
      </c>
      <c r="F183" s="271" t="s">
        <v>245</v>
      </c>
      <c r="G183" s="271"/>
      <c r="H183" s="271"/>
      <c r="I183" s="271"/>
      <c r="J183" s="165" t="s">
        <v>241</v>
      </c>
      <c r="K183" s="166">
        <v>92</v>
      </c>
      <c r="L183" s="272">
        <v>0</v>
      </c>
      <c r="M183" s="272"/>
      <c r="N183" s="273">
        <f t="shared" si="5"/>
        <v>0</v>
      </c>
      <c r="O183" s="273"/>
      <c r="P183" s="273"/>
      <c r="Q183" s="273"/>
      <c r="R183" s="137"/>
      <c r="T183" s="167" t="s">
        <v>5</v>
      </c>
      <c r="U183" s="46" t="s">
        <v>44</v>
      </c>
      <c r="V183" s="38"/>
      <c r="W183" s="168">
        <f t="shared" si="6"/>
        <v>0</v>
      </c>
      <c r="X183" s="168">
        <v>0</v>
      </c>
      <c r="Y183" s="168">
        <f t="shared" si="7"/>
        <v>0</v>
      </c>
      <c r="Z183" s="168">
        <v>0</v>
      </c>
      <c r="AA183" s="169">
        <f t="shared" si="8"/>
        <v>0</v>
      </c>
      <c r="AR183" s="21" t="s">
        <v>152</v>
      </c>
      <c r="AT183" s="21" t="s">
        <v>148</v>
      </c>
      <c r="AU183" s="21" t="s">
        <v>126</v>
      </c>
      <c r="AY183" s="21" t="s">
        <v>147</v>
      </c>
      <c r="BE183" s="108">
        <f t="shared" si="9"/>
        <v>0</v>
      </c>
      <c r="BF183" s="108">
        <f t="shared" si="10"/>
        <v>0</v>
      </c>
      <c r="BG183" s="108">
        <f t="shared" si="11"/>
        <v>0</v>
      </c>
      <c r="BH183" s="108">
        <f t="shared" si="12"/>
        <v>0</v>
      </c>
      <c r="BI183" s="108">
        <f t="shared" si="13"/>
        <v>0</v>
      </c>
      <c r="BJ183" s="21" t="s">
        <v>126</v>
      </c>
      <c r="BK183" s="108">
        <f t="shared" si="14"/>
        <v>0</v>
      </c>
      <c r="BL183" s="21" t="s">
        <v>152</v>
      </c>
      <c r="BM183" s="21" t="s">
        <v>246</v>
      </c>
    </row>
    <row r="184" spans="2:65" s="1" customFormat="1" ht="16.5" customHeight="1">
      <c r="B184" s="134"/>
      <c r="C184" s="193" t="s">
        <v>247</v>
      </c>
      <c r="D184" s="193" t="s">
        <v>201</v>
      </c>
      <c r="E184" s="194" t="s">
        <v>248</v>
      </c>
      <c r="F184" s="284" t="s">
        <v>249</v>
      </c>
      <c r="G184" s="284"/>
      <c r="H184" s="284"/>
      <c r="I184" s="284"/>
      <c r="J184" s="195" t="s">
        <v>241</v>
      </c>
      <c r="K184" s="196">
        <v>9</v>
      </c>
      <c r="L184" s="285">
        <v>0</v>
      </c>
      <c r="M184" s="285"/>
      <c r="N184" s="286">
        <f t="shared" si="5"/>
        <v>0</v>
      </c>
      <c r="O184" s="273"/>
      <c r="P184" s="273"/>
      <c r="Q184" s="273"/>
      <c r="R184" s="137"/>
      <c r="T184" s="167" t="s">
        <v>5</v>
      </c>
      <c r="U184" s="46" t="s">
        <v>44</v>
      </c>
      <c r="V184" s="38"/>
      <c r="W184" s="168">
        <f t="shared" si="6"/>
        <v>0</v>
      </c>
      <c r="X184" s="168">
        <v>2.9999999999999997E-4</v>
      </c>
      <c r="Y184" s="168">
        <f t="shared" si="7"/>
        <v>2.6999999999999997E-3</v>
      </c>
      <c r="Z184" s="168">
        <v>0</v>
      </c>
      <c r="AA184" s="169">
        <f t="shared" si="8"/>
        <v>0</v>
      </c>
      <c r="AR184" s="21" t="s">
        <v>184</v>
      </c>
      <c r="AT184" s="21" t="s">
        <v>201</v>
      </c>
      <c r="AU184" s="21" t="s">
        <v>126</v>
      </c>
      <c r="AY184" s="21" t="s">
        <v>147</v>
      </c>
      <c r="BE184" s="108">
        <f t="shared" si="9"/>
        <v>0</v>
      </c>
      <c r="BF184" s="108">
        <f t="shared" si="10"/>
        <v>0</v>
      </c>
      <c r="BG184" s="108">
        <f t="shared" si="11"/>
        <v>0</v>
      </c>
      <c r="BH184" s="108">
        <f t="shared" si="12"/>
        <v>0</v>
      </c>
      <c r="BI184" s="108">
        <f t="shared" si="13"/>
        <v>0</v>
      </c>
      <c r="BJ184" s="21" t="s">
        <v>126</v>
      </c>
      <c r="BK184" s="108">
        <f t="shared" si="14"/>
        <v>0</v>
      </c>
      <c r="BL184" s="21" t="s">
        <v>152</v>
      </c>
      <c r="BM184" s="21" t="s">
        <v>250</v>
      </c>
    </row>
    <row r="185" spans="2:65" s="1" customFormat="1" ht="16.5" customHeight="1">
      <c r="B185" s="134"/>
      <c r="C185" s="193" t="s">
        <v>251</v>
      </c>
      <c r="D185" s="193" t="s">
        <v>201</v>
      </c>
      <c r="E185" s="194" t="s">
        <v>252</v>
      </c>
      <c r="F185" s="284" t="s">
        <v>253</v>
      </c>
      <c r="G185" s="284"/>
      <c r="H185" s="284"/>
      <c r="I185" s="284"/>
      <c r="J185" s="195" t="s">
        <v>241</v>
      </c>
      <c r="K185" s="196">
        <v>28</v>
      </c>
      <c r="L185" s="285">
        <v>0</v>
      </c>
      <c r="M185" s="285"/>
      <c r="N185" s="286">
        <f t="shared" si="5"/>
        <v>0</v>
      </c>
      <c r="O185" s="273"/>
      <c r="P185" s="273"/>
      <c r="Q185" s="273"/>
      <c r="R185" s="137"/>
      <c r="T185" s="167" t="s">
        <v>5</v>
      </c>
      <c r="U185" s="46" t="s">
        <v>44</v>
      </c>
      <c r="V185" s="38"/>
      <c r="W185" s="168">
        <f t="shared" si="6"/>
        <v>0</v>
      </c>
      <c r="X185" s="168">
        <v>2.9999999999999997E-4</v>
      </c>
      <c r="Y185" s="168">
        <f t="shared" si="7"/>
        <v>8.3999999999999995E-3</v>
      </c>
      <c r="Z185" s="168">
        <v>0</v>
      </c>
      <c r="AA185" s="169">
        <f t="shared" si="8"/>
        <v>0</v>
      </c>
      <c r="AR185" s="21" t="s">
        <v>184</v>
      </c>
      <c r="AT185" s="21" t="s">
        <v>201</v>
      </c>
      <c r="AU185" s="21" t="s">
        <v>126</v>
      </c>
      <c r="AY185" s="21" t="s">
        <v>147</v>
      </c>
      <c r="BE185" s="108">
        <f t="shared" si="9"/>
        <v>0</v>
      </c>
      <c r="BF185" s="108">
        <f t="shared" si="10"/>
        <v>0</v>
      </c>
      <c r="BG185" s="108">
        <f t="shared" si="11"/>
        <v>0</v>
      </c>
      <c r="BH185" s="108">
        <f t="shared" si="12"/>
        <v>0</v>
      </c>
      <c r="BI185" s="108">
        <f t="shared" si="13"/>
        <v>0</v>
      </c>
      <c r="BJ185" s="21" t="s">
        <v>126</v>
      </c>
      <c r="BK185" s="108">
        <f t="shared" si="14"/>
        <v>0</v>
      </c>
      <c r="BL185" s="21" t="s">
        <v>152</v>
      </c>
      <c r="BM185" s="21" t="s">
        <v>254</v>
      </c>
    </row>
    <row r="186" spans="2:65" s="1" customFormat="1" ht="16.5" customHeight="1">
      <c r="B186" s="134"/>
      <c r="C186" s="193" t="s">
        <v>255</v>
      </c>
      <c r="D186" s="193" t="s">
        <v>201</v>
      </c>
      <c r="E186" s="194" t="s">
        <v>256</v>
      </c>
      <c r="F186" s="284" t="s">
        <v>257</v>
      </c>
      <c r="G186" s="284"/>
      <c r="H186" s="284"/>
      <c r="I186" s="284"/>
      <c r="J186" s="195" t="s">
        <v>241</v>
      </c>
      <c r="K186" s="196">
        <v>26</v>
      </c>
      <c r="L186" s="285">
        <v>0</v>
      </c>
      <c r="M186" s="285"/>
      <c r="N186" s="286">
        <f t="shared" si="5"/>
        <v>0</v>
      </c>
      <c r="O186" s="273"/>
      <c r="P186" s="273"/>
      <c r="Q186" s="273"/>
      <c r="R186" s="137"/>
      <c r="T186" s="167" t="s">
        <v>5</v>
      </c>
      <c r="U186" s="46" t="s">
        <v>44</v>
      </c>
      <c r="V186" s="38"/>
      <c r="W186" s="168">
        <f t="shared" si="6"/>
        <v>0</v>
      </c>
      <c r="X186" s="168">
        <v>2.9999999999999997E-4</v>
      </c>
      <c r="Y186" s="168">
        <f t="shared" si="7"/>
        <v>7.7999999999999996E-3</v>
      </c>
      <c r="Z186" s="168">
        <v>0</v>
      </c>
      <c r="AA186" s="169">
        <f t="shared" si="8"/>
        <v>0</v>
      </c>
      <c r="AR186" s="21" t="s">
        <v>184</v>
      </c>
      <c r="AT186" s="21" t="s">
        <v>201</v>
      </c>
      <c r="AU186" s="21" t="s">
        <v>126</v>
      </c>
      <c r="AY186" s="21" t="s">
        <v>147</v>
      </c>
      <c r="BE186" s="108">
        <f t="shared" si="9"/>
        <v>0</v>
      </c>
      <c r="BF186" s="108">
        <f t="shared" si="10"/>
        <v>0</v>
      </c>
      <c r="BG186" s="108">
        <f t="shared" si="11"/>
        <v>0</v>
      </c>
      <c r="BH186" s="108">
        <f t="shared" si="12"/>
        <v>0</v>
      </c>
      <c r="BI186" s="108">
        <f t="shared" si="13"/>
        <v>0</v>
      </c>
      <c r="BJ186" s="21" t="s">
        <v>126</v>
      </c>
      <c r="BK186" s="108">
        <f t="shared" si="14"/>
        <v>0</v>
      </c>
      <c r="BL186" s="21" t="s">
        <v>152</v>
      </c>
      <c r="BM186" s="21" t="s">
        <v>258</v>
      </c>
    </row>
    <row r="187" spans="2:65" s="1" customFormat="1" ht="16.5" customHeight="1">
      <c r="B187" s="134"/>
      <c r="C187" s="193" t="s">
        <v>259</v>
      </c>
      <c r="D187" s="193" t="s">
        <v>201</v>
      </c>
      <c r="E187" s="194" t="s">
        <v>260</v>
      </c>
      <c r="F187" s="284" t="s">
        <v>261</v>
      </c>
      <c r="G187" s="284"/>
      <c r="H187" s="284"/>
      <c r="I187" s="284"/>
      <c r="J187" s="195" t="s">
        <v>241</v>
      </c>
      <c r="K187" s="196">
        <v>16</v>
      </c>
      <c r="L187" s="285">
        <v>0</v>
      </c>
      <c r="M187" s="285"/>
      <c r="N187" s="286">
        <f t="shared" si="5"/>
        <v>0</v>
      </c>
      <c r="O187" s="273"/>
      <c r="P187" s="273"/>
      <c r="Q187" s="273"/>
      <c r="R187" s="137"/>
      <c r="T187" s="167" t="s">
        <v>5</v>
      </c>
      <c r="U187" s="46" t="s">
        <v>44</v>
      </c>
      <c r="V187" s="38"/>
      <c r="W187" s="168">
        <f t="shared" si="6"/>
        <v>0</v>
      </c>
      <c r="X187" s="168">
        <v>2.9999999999999997E-4</v>
      </c>
      <c r="Y187" s="168">
        <f t="shared" si="7"/>
        <v>4.7999999999999996E-3</v>
      </c>
      <c r="Z187" s="168">
        <v>0</v>
      </c>
      <c r="AA187" s="169">
        <f t="shared" si="8"/>
        <v>0</v>
      </c>
      <c r="AR187" s="21" t="s">
        <v>184</v>
      </c>
      <c r="AT187" s="21" t="s">
        <v>201</v>
      </c>
      <c r="AU187" s="21" t="s">
        <v>126</v>
      </c>
      <c r="AY187" s="21" t="s">
        <v>147</v>
      </c>
      <c r="BE187" s="108">
        <f t="shared" si="9"/>
        <v>0</v>
      </c>
      <c r="BF187" s="108">
        <f t="shared" si="10"/>
        <v>0</v>
      </c>
      <c r="BG187" s="108">
        <f t="shared" si="11"/>
        <v>0</v>
      </c>
      <c r="BH187" s="108">
        <f t="shared" si="12"/>
        <v>0</v>
      </c>
      <c r="BI187" s="108">
        <f t="shared" si="13"/>
        <v>0</v>
      </c>
      <c r="BJ187" s="21" t="s">
        <v>126</v>
      </c>
      <c r="BK187" s="108">
        <f t="shared" si="14"/>
        <v>0</v>
      </c>
      <c r="BL187" s="21" t="s">
        <v>152</v>
      </c>
      <c r="BM187" s="21" t="s">
        <v>262</v>
      </c>
    </row>
    <row r="188" spans="2:65" s="1" customFormat="1" ht="16.5" customHeight="1">
      <c r="B188" s="134"/>
      <c r="C188" s="193" t="s">
        <v>263</v>
      </c>
      <c r="D188" s="193" t="s">
        <v>201</v>
      </c>
      <c r="E188" s="194" t="s">
        <v>264</v>
      </c>
      <c r="F188" s="284" t="s">
        <v>265</v>
      </c>
      <c r="G188" s="284"/>
      <c r="H188" s="284"/>
      <c r="I188" s="284"/>
      <c r="J188" s="195" t="s">
        <v>241</v>
      </c>
      <c r="K188" s="196">
        <v>13</v>
      </c>
      <c r="L188" s="285">
        <v>0</v>
      </c>
      <c r="M188" s="285"/>
      <c r="N188" s="286">
        <f t="shared" si="5"/>
        <v>0</v>
      </c>
      <c r="O188" s="273"/>
      <c r="P188" s="273"/>
      <c r="Q188" s="273"/>
      <c r="R188" s="137"/>
      <c r="T188" s="167" t="s">
        <v>5</v>
      </c>
      <c r="U188" s="46" t="s">
        <v>44</v>
      </c>
      <c r="V188" s="38"/>
      <c r="W188" s="168">
        <f t="shared" si="6"/>
        <v>0</v>
      </c>
      <c r="X188" s="168">
        <v>2.9999999999999997E-4</v>
      </c>
      <c r="Y188" s="168">
        <f t="shared" si="7"/>
        <v>3.8999999999999998E-3</v>
      </c>
      <c r="Z188" s="168">
        <v>0</v>
      </c>
      <c r="AA188" s="169">
        <f t="shared" si="8"/>
        <v>0</v>
      </c>
      <c r="AR188" s="21" t="s">
        <v>184</v>
      </c>
      <c r="AT188" s="21" t="s">
        <v>201</v>
      </c>
      <c r="AU188" s="21" t="s">
        <v>126</v>
      </c>
      <c r="AY188" s="21" t="s">
        <v>147</v>
      </c>
      <c r="BE188" s="108">
        <f t="shared" si="9"/>
        <v>0</v>
      </c>
      <c r="BF188" s="108">
        <f t="shared" si="10"/>
        <v>0</v>
      </c>
      <c r="BG188" s="108">
        <f t="shared" si="11"/>
        <v>0</v>
      </c>
      <c r="BH188" s="108">
        <f t="shared" si="12"/>
        <v>0</v>
      </c>
      <c r="BI188" s="108">
        <f t="shared" si="13"/>
        <v>0</v>
      </c>
      <c r="BJ188" s="21" t="s">
        <v>126</v>
      </c>
      <c r="BK188" s="108">
        <f t="shared" si="14"/>
        <v>0</v>
      </c>
      <c r="BL188" s="21" t="s">
        <v>152</v>
      </c>
      <c r="BM188" s="21" t="s">
        <v>266</v>
      </c>
    </row>
    <row r="189" spans="2:65" s="1" customFormat="1" ht="25.5" customHeight="1">
      <c r="B189" s="134"/>
      <c r="C189" s="163" t="s">
        <v>267</v>
      </c>
      <c r="D189" s="163" t="s">
        <v>148</v>
      </c>
      <c r="E189" s="164" t="s">
        <v>268</v>
      </c>
      <c r="F189" s="271" t="s">
        <v>269</v>
      </c>
      <c r="G189" s="271"/>
      <c r="H189" s="271"/>
      <c r="I189" s="271"/>
      <c r="J189" s="165" t="s">
        <v>231</v>
      </c>
      <c r="K189" s="166">
        <v>2702.8</v>
      </c>
      <c r="L189" s="272">
        <v>0</v>
      </c>
      <c r="M189" s="272"/>
      <c r="N189" s="273">
        <f t="shared" si="5"/>
        <v>0</v>
      </c>
      <c r="O189" s="273"/>
      <c r="P189" s="273"/>
      <c r="Q189" s="273"/>
      <c r="R189" s="137"/>
      <c r="T189" s="167" t="s">
        <v>5</v>
      </c>
      <c r="U189" s="46" t="s">
        <v>44</v>
      </c>
      <c r="V189" s="38"/>
      <c r="W189" s="168">
        <f t="shared" si="6"/>
        <v>0</v>
      </c>
      <c r="X189" s="168">
        <v>0</v>
      </c>
      <c r="Y189" s="168">
        <f t="shared" si="7"/>
        <v>0</v>
      </c>
      <c r="Z189" s="168">
        <v>0</v>
      </c>
      <c r="AA189" s="169">
        <f t="shared" si="8"/>
        <v>0</v>
      </c>
      <c r="AR189" s="21" t="s">
        <v>152</v>
      </c>
      <c r="AT189" s="21" t="s">
        <v>148</v>
      </c>
      <c r="AU189" s="21" t="s">
        <v>126</v>
      </c>
      <c r="AY189" s="21" t="s">
        <v>147</v>
      </c>
      <c r="BE189" s="108">
        <f t="shared" si="9"/>
        <v>0</v>
      </c>
      <c r="BF189" s="108">
        <f t="shared" si="10"/>
        <v>0</v>
      </c>
      <c r="BG189" s="108">
        <f t="shared" si="11"/>
        <v>0</v>
      </c>
      <c r="BH189" s="108">
        <f t="shared" si="12"/>
        <v>0</v>
      </c>
      <c r="BI189" s="108">
        <f t="shared" si="13"/>
        <v>0</v>
      </c>
      <c r="BJ189" s="21" t="s">
        <v>126</v>
      </c>
      <c r="BK189" s="108">
        <f t="shared" si="14"/>
        <v>0</v>
      </c>
      <c r="BL189" s="21" t="s">
        <v>152</v>
      </c>
      <c r="BM189" s="21" t="s">
        <v>270</v>
      </c>
    </row>
    <row r="190" spans="2:65" s="1" customFormat="1" ht="25.5" customHeight="1">
      <c r="B190" s="134"/>
      <c r="C190" s="163" t="s">
        <v>271</v>
      </c>
      <c r="D190" s="163" t="s">
        <v>148</v>
      </c>
      <c r="E190" s="164" t="s">
        <v>272</v>
      </c>
      <c r="F190" s="271" t="s">
        <v>273</v>
      </c>
      <c r="G190" s="271"/>
      <c r="H190" s="271"/>
      <c r="I190" s="271"/>
      <c r="J190" s="165" t="s">
        <v>231</v>
      </c>
      <c r="K190" s="166">
        <v>2702.8</v>
      </c>
      <c r="L190" s="272">
        <v>0</v>
      </c>
      <c r="M190" s="272"/>
      <c r="N190" s="273">
        <f t="shared" si="5"/>
        <v>0</v>
      </c>
      <c r="O190" s="273"/>
      <c r="P190" s="273"/>
      <c r="Q190" s="273"/>
      <c r="R190" s="137"/>
      <c r="T190" s="167" t="s">
        <v>5</v>
      </c>
      <c r="U190" s="46" t="s">
        <v>44</v>
      </c>
      <c r="V190" s="38"/>
      <c r="W190" s="168">
        <f t="shared" si="6"/>
        <v>0</v>
      </c>
      <c r="X190" s="168">
        <v>0</v>
      </c>
      <c r="Y190" s="168">
        <f t="shared" si="7"/>
        <v>0</v>
      </c>
      <c r="Z190" s="168">
        <v>0</v>
      </c>
      <c r="AA190" s="169">
        <f t="shared" si="8"/>
        <v>0</v>
      </c>
      <c r="AR190" s="21" t="s">
        <v>152</v>
      </c>
      <c r="AT190" s="21" t="s">
        <v>148</v>
      </c>
      <c r="AU190" s="21" t="s">
        <v>126</v>
      </c>
      <c r="AY190" s="21" t="s">
        <v>147</v>
      </c>
      <c r="BE190" s="108">
        <f t="shared" si="9"/>
        <v>0</v>
      </c>
      <c r="BF190" s="108">
        <f t="shared" si="10"/>
        <v>0</v>
      </c>
      <c r="BG190" s="108">
        <f t="shared" si="11"/>
        <v>0</v>
      </c>
      <c r="BH190" s="108">
        <f t="shared" si="12"/>
        <v>0</v>
      </c>
      <c r="BI190" s="108">
        <f t="shared" si="13"/>
        <v>0</v>
      </c>
      <c r="BJ190" s="21" t="s">
        <v>126</v>
      </c>
      <c r="BK190" s="108">
        <f t="shared" si="14"/>
        <v>0</v>
      </c>
      <c r="BL190" s="21" t="s">
        <v>152</v>
      </c>
      <c r="BM190" s="21" t="s">
        <v>274</v>
      </c>
    </row>
    <row r="191" spans="2:65" s="9" customFormat="1" ht="29.85" customHeight="1">
      <c r="B191" s="152"/>
      <c r="C191" s="153"/>
      <c r="D191" s="162" t="s">
        <v>118</v>
      </c>
      <c r="E191" s="162"/>
      <c r="F191" s="162"/>
      <c r="G191" s="162"/>
      <c r="H191" s="162"/>
      <c r="I191" s="162"/>
      <c r="J191" s="162"/>
      <c r="K191" s="162"/>
      <c r="L191" s="162"/>
      <c r="M191" s="162"/>
      <c r="N191" s="293">
        <f>BK191</f>
        <v>0</v>
      </c>
      <c r="O191" s="294"/>
      <c r="P191" s="294"/>
      <c r="Q191" s="294"/>
      <c r="R191" s="155"/>
      <c r="T191" s="156"/>
      <c r="U191" s="153"/>
      <c r="V191" s="153"/>
      <c r="W191" s="157">
        <f>SUM(W192:W195)</f>
        <v>0</v>
      </c>
      <c r="X191" s="153"/>
      <c r="Y191" s="157">
        <f>SUM(Y192:Y195)</f>
        <v>5.2438600000000002E-2</v>
      </c>
      <c r="Z191" s="153"/>
      <c r="AA191" s="158">
        <f>SUM(AA192:AA195)</f>
        <v>0</v>
      </c>
      <c r="AR191" s="159" t="s">
        <v>85</v>
      </c>
      <c r="AT191" s="160" t="s">
        <v>76</v>
      </c>
      <c r="AU191" s="160" t="s">
        <v>85</v>
      </c>
      <c r="AY191" s="159" t="s">
        <v>147</v>
      </c>
      <c r="BK191" s="161">
        <f>SUM(BK192:BK195)</f>
        <v>0</v>
      </c>
    </row>
    <row r="192" spans="2:65" s="1" customFormat="1" ht="38.25" customHeight="1">
      <c r="B192" s="134"/>
      <c r="C192" s="163" t="s">
        <v>275</v>
      </c>
      <c r="D192" s="163" t="s">
        <v>148</v>
      </c>
      <c r="E192" s="164" t="s">
        <v>276</v>
      </c>
      <c r="F192" s="271" t="s">
        <v>277</v>
      </c>
      <c r="G192" s="271"/>
      <c r="H192" s="271"/>
      <c r="I192" s="271"/>
      <c r="J192" s="165" t="s">
        <v>231</v>
      </c>
      <c r="K192" s="166">
        <v>69.180000000000007</v>
      </c>
      <c r="L192" s="272">
        <v>0</v>
      </c>
      <c r="M192" s="272"/>
      <c r="N192" s="273">
        <f>ROUND(L192*K192,2)</f>
        <v>0</v>
      </c>
      <c r="O192" s="273"/>
      <c r="P192" s="273"/>
      <c r="Q192" s="273"/>
      <c r="R192" s="137"/>
      <c r="T192" s="167" t="s">
        <v>5</v>
      </c>
      <c r="U192" s="46" t="s">
        <v>44</v>
      </c>
      <c r="V192" s="38"/>
      <c r="W192" s="168">
        <f>V192*K192</f>
        <v>0</v>
      </c>
      <c r="X192" s="168">
        <v>3.5E-4</v>
      </c>
      <c r="Y192" s="168">
        <f>X192*K192</f>
        <v>2.4213000000000002E-2</v>
      </c>
      <c r="Z192" s="168">
        <v>0</v>
      </c>
      <c r="AA192" s="169">
        <f>Z192*K192</f>
        <v>0</v>
      </c>
      <c r="AR192" s="21" t="s">
        <v>152</v>
      </c>
      <c r="AT192" s="21" t="s">
        <v>148</v>
      </c>
      <c r="AU192" s="21" t="s">
        <v>126</v>
      </c>
      <c r="AY192" s="21" t="s">
        <v>147</v>
      </c>
      <c r="BE192" s="108">
        <f>IF(U192="základná",N192,0)</f>
        <v>0</v>
      </c>
      <c r="BF192" s="108">
        <f>IF(U192="znížená",N192,0)</f>
        <v>0</v>
      </c>
      <c r="BG192" s="108">
        <f>IF(U192="zákl. prenesená",N192,0)</f>
        <v>0</v>
      </c>
      <c r="BH192" s="108">
        <f>IF(U192="zníž. prenesená",N192,0)</f>
        <v>0</v>
      </c>
      <c r="BI192" s="108">
        <f>IF(U192="nulová",N192,0)</f>
        <v>0</v>
      </c>
      <c r="BJ192" s="21" t="s">
        <v>126</v>
      </c>
      <c r="BK192" s="108">
        <f>ROUND(L192*K192,2)</f>
        <v>0</v>
      </c>
      <c r="BL192" s="21" t="s">
        <v>152</v>
      </c>
      <c r="BM192" s="21" t="s">
        <v>278</v>
      </c>
    </row>
    <row r="193" spans="2:65" s="11" customFormat="1" ht="16.5" customHeight="1">
      <c r="B193" s="177"/>
      <c r="C193" s="178"/>
      <c r="D193" s="178"/>
      <c r="E193" s="179" t="s">
        <v>5</v>
      </c>
      <c r="F193" s="282" t="s">
        <v>279</v>
      </c>
      <c r="G193" s="283"/>
      <c r="H193" s="283"/>
      <c r="I193" s="283"/>
      <c r="J193" s="178"/>
      <c r="K193" s="180">
        <v>69.180000000000007</v>
      </c>
      <c r="L193" s="178"/>
      <c r="M193" s="178"/>
      <c r="N193" s="178"/>
      <c r="O193" s="178"/>
      <c r="P193" s="178"/>
      <c r="Q193" s="178"/>
      <c r="R193" s="181"/>
      <c r="T193" s="182"/>
      <c r="U193" s="178"/>
      <c r="V193" s="178"/>
      <c r="W193" s="178"/>
      <c r="X193" s="178"/>
      <c r="Y193" s="178"/>
      <c r="Z193" s="178"/>
      <c r="AA193" s="183"/>
      <c r="AT193" s="184" t="s">
        <v>155</v>
      </c>
      <c r="AU193" s="184" t="s">
        <v>126</v>
      </c>
      <c r="AV193" s="11" t="s">
        <v>126</v>
      </c>
      <c r="AW193" s="11" t="s">
        <v>34</v>
      </c>
      <c r="AX193" s="11" t="s">
        <v>77</v>
      </c>
      <c r="AY193" s="184" t="s">
        <v>147</v>
      </c>
    </row>
    <row r="194" spans="2:65" s="12" customFormat="1" ht="16.5" customHeight="1">
      <c r="B194" s="185"/>
      <c r="C194" s="186"/>
      <c r="D194" s="186"/>
      <c r="E194" s="187" t="s">
        <v>5</v>
      </c>
      <c r="F194" s="280" t="s">
        <v>161</v>
      </c>
      <c r="G194" s="281"/>
      <c r="H194" s="281"/>
      <c r="I194" s="281"/>
      <c r="J194" s="186"/>
      <c r="K194" s="188">
        <v>69.180000000000007</v>
      </c>
      <c r="L194" s="186"/>
      <c r="M194" s="186"/>
      <c r="N194" s="186"/>
      <c r="O194" s="186"/>
      <c r="P194" s="186"/>
      <c r="Q194" s="186"/>
      <c r="R194" s="189"/>
      <c r="T194" s="190"/>
      <c r="U194" s="186"/>
      <c r="V194" s="186"/>
      <c r="W194" s="186"/>
      <c r="X194" s="186"/>
      <c r="Y194" s="186"/>
      <c r="Z194" s="186"/>
      <c r="AA194" s="191"/>
      <c r="AT194" s="192" t="s">
        <v>155</v>
      </c>
      <c r="AU194" s="192" t="s">
        <v>126</v>
      </c>
      <c r="AV194" s="12" t="s">
        <v>152</v>
      </c>
      <c r="AW194" s="12" t="s">
        <v>34</v>
      </c>
      <c r="AX194" s="12" t="s">
        <v>85</v>
      </c>
      <c r="AY194" s="192" t="s">
        <v>147</v>
      </c>
    </row>
    <row r="195" spans="2:65" s="1" customFormat="1" ht="16.5" customHeight="1">
      <c r="B195" s="134"/>
      <c r="C195" s="193" t="s">
        <v>280</v>
      </c>
      <c r="D195" s="193" t="s">
        <v>201</v>
      </c>
      <c r="E195" s="194" t="s">
        <v>281</v>
      </c>
      <c r="F195" s="284" t="s">
        <v>282</v>
      </c>
      <c r="G195" s="284"/>
      <c r="H195" s="284"/>
      <c r="I195" s="284"/>
      <c r="J195" s="195" t="s">
        <v>231</v>
      </c>
      <c r="K195" s="196">
        <v>70.563999999999993</v>
      </c>
      <c r="L195" s="285">
        <v>0</v>
      </c>
      <c r="M195" s="285"/>
      <c r="N195" s="286">
        <f>ROUND(L195*K195,2)</f>
        <v>0</v>
      </c>
      <c r="O195" s="273"/>
      <c r="P195" s="273"/>
      <c r="Q195" s="273"/>
      <c r="R195" s="137"/>
      <c r="T195" s="167" t="s">
        <v>5</v>
      </c>
      <c r="U195" s="46" t="s">
        <v>44</v>
      </c>
      <c r="V195" s="38"/>
      <c r="W195" s="168">
        <f>V195*K195</f>
        <v>0</v>
      </c>
      <c r="X195" s="168">
        <v>4.0000000000000002E-4</v>
      </c>
      <c r="Y195" s="168">
        <f>X195*K195</f>
        <v>2.82256E-2</v>
      </c>
      <c r="Z195" s="168">
        <v>0</v>
      </c>
      <c r="AA195" s="169">
        <f>Z195*K195</f>
        <v>0</v>
      </c>
      <c r="AR195" s="21" t="s">
        <v>184</v>
      </c>
      <c r="AT195" s="21" t="s">
        <v>201</v>
      </c>
      <c r="AU195" s="21" t="s">
        <v>126</v>
      </c>
      <c r="AY195" s="21" t="s">
        <v>147</v>
      </c>
      <c r="BE195" s="108">
        <f>IF(U195="základná",N195,0)</f>
        <v>0</v>
      </c>
      <c r="BF195" s="108">
        <f>IF(U195="znížená",N195,0)</f>
        <v>0</v>
      </c>
      <c r="BG195" s="108">
        <f>IF(U195="zákl. prenesená",N195,0)</f>
        <v>0</v>
      </c>
      <c r="BH195" s="108">
        <f>IF(U195="zníž. prenesená",N195,0)</f>
        <v>0</v>
      </c>
      <c r="BI195" s="108">
        <f>IF(U195="nulová",N195,0)</f>
        <v>0</v>
      </c>
      <c r="BJ195" s="21" t="s">
        <v>126</v>
      </c>
      <c r="BK195" s="108">
        <f>ROUND(L195*K195,2)</f>
        <v>0</v>
      </c>
      <c r="BL195" s="21" t="s">
        <v>152</v>
      </c>
      <c r="BM195" s="21" t="s">
        <v>283</v>
      </c>
    </row>
    <row r="196" spans="2:65" s="9" customFormat="1" ht="29.85" customHeight="1">
      <c r="B196" s="152"/>
      <c r="C196" s="153"/>
      <c r="D196" s="162" t="s">
        <v>119</v>
      </c>
      <c r="E196" s="162"/>
      <c r="F196" s="162"/>
      <c r="G196" s="162"/>
      <c r="H196" s="162"/>
      <c r="I196" s="162"/>
      <c r="J196" s="162"/>
      <c r="K196" s="162"/>
      <c r="L196" s="162"/>
      <c r="M196" s="162"/>
      <c r="N196" s="293">
        <f>BK196</f>
        <v>0</v>
      </c>
      <c r="O196" s="294"/>
      <c r="P196" s="294"/>
      <c r="Q196" s="294"/>
      <c r="R196" s="155"/>
      <c r="T196" s="156"/>
      <c r="U196" s="153"/>
      <c r="V196" s="153"/>
      <c r="W196" s="157">
        <f>W197</f>
        <v>0</v>
      </c>
      <c r="X196" s="153"/>
      <c r="Y196" s="157">
        <f>Y197</f>
        <v>0</v>
      </c>
      <c r="Z196" s="153"/>
      <c r="AA196" s="158">
        <f>AA197</f>
        <v>0</v>
      </c>
      <c r="AR196" s="159" t="s">
        <v>85</v>
      </c>
      <c r="AT196" s="160" t="s">
        <v>76</v>
      </c>
      <c r="AU196" s="160" t="s">
        <v>85</v>
      </c>
      <c r="AY196" s="159" t="s">
        <v>147</v>
      </c>
      <c r="BK196" s="161">
        <f>BK197</f>
        <v>0</v>
      </c>
    </row>
    <row r="197" spans="2:65" s="1" customFormat="1" ht="38.25" customHeight="1">
      <c r="B197" s="134"/>
      <c r="C197" s="163" t="s">
        <v>284</v>
      </c>
      <c r="D197" s="163" t="s">
        <v>148</v>
      </c>
      <c r="E197" s="164" t="s">
        <v>285</v>
      </c>
      <c r="F197" s="271" t="s">
        <v>286</v>
      </c>
      <c r="G197" s="271"/>
      <c r="H197" s="271"/>
      <c r="I197" s="271"/>
      <c r="J197" s="165" t="s">
        <v>204</v>
      </c>
      <c r="K197" s="166">
        <v>192.28700000000001</v>
      </c>
      <c r="L197" s="272">
        <v>0</v>
      </c>
      <c r="M197" s="272"/>
      <c r="N197" s="273">
        <f>ROUND(L197*K197,2)</f>
        <v>0</v>
      </c>
      <c r="O197" s="273"/>
      <c r="P197" s="273"/>
      <c r="Q197" s="273"/>
      <c r="R197" s="137"/>
      <c r="T197" s="167" t="s">
        <v>5</v>
      </c>
      <c r="U197" s="46" t="s">
        <v>44</v>
      </c>
      <c r="V197" s="38"/>
      <c r="W197" s="168">
        <f>V197*K197</f>
        <v>0</v>
      </c>
      <c r="X197" s="168">
        <v>0</v>
      </c>
      <c r="Y197" s="168">
        <f>X197*K197</f>
        <v>0</v>
      </c>
      <c r="Z197" s="168">
        <v>0</v>
      </c>
      <c r="AA197" s="169">
        <f>Z197*K197</f>
        <v>0</v>
      </c>
      <c r="AR197" s="21" t="s">
        <v>152</v>
      </c>
      <c r="AT197" s="21" t="s">
        <v>148</v>
      </c>
      <c r="AU197" s="21" t="s">
        <v>126</v>
      </c>
      <c r="AY197" s="21" t="s">
        <v>147</v>
      </c>
      <c r="BE197" s="108">
        <f>IF(U197="základná",N197,0)</f>
        <v>0</v>
      </c>
      <c r="BF197" s="108">
        <f>IF(U197="znížená",N197,0)</f>
        <v>0</v>
      </c>
      <c r="BG197" s="108">
        <f>IF(U197="zákl. prenesená",N197,0)</f>
        <v>0</v>
      </c>
      <c r="BH197" s="108">
        <f>IF(U197="zníž. prenesená",N197,0)</f>
        <v>0</v>
      </c>
      <c r="BI197" s="108">
        <f>IF(U197="nulová",N197,0)</f>
        <v>0</v>
      </c>
      <c r="BJ197" s="21" t="s">
        <v>126</v>
      </c>
      <c r="BK197" s="108">
        <f>ROUND(L197*K197,2)</f>
        <v>0</v>
      </c>
      <c r="BL197" s="21" t="s">
        <v>152</v>
      </c>
      <c r="BM197" s="21" t="s">
        <v>287</v>
      </c>
    </row>
    <row r="198" spans="2:65" s="9" customFormat="1" ht="37.35" customHeight="1">
      <c r="B198" s="152"/>
      <c r="C198" s="153"/>
      <c r="D198" s="154" t="s">
        <v>120</v>
      </c>
      <c r="E198" s="154"/>
      <c r="F198" s="154"/>
      <c r="G198" s="154"/>
      <c r="H198" s="154"/>
      <c r="I198" s="154"/>
      <c r="J198" s="154"/>
      <c r="K198" s="154"/>
      <c r="L198" s="154"/>
      <c r="M198" s="154"/>
      <c r="N198" s="295">
        <f>BK198</f>
        <v>0</v>
      </c>
      <c r="O198" s="296"/>
      <c r="P198" s="296"/>
      <c r="Q198" s="296"/>
      <c r="R198" s="155"/>
      <c r="T198" s="156"/>
      <c r="U198" s="153"/>
      <c r="V198" s="153"/>
      <c r="W198" s="157">
        <f>W199</f>
        <v>0</v>
      </c>
      <c r="X198" s="153"/>
      <c r="Y198" s="157">
        <f>Y199</f>
        <v>47.696463500000007</v>
      </c>
      <c r="Z198" s="153"/>
      <c r="AA198" s="158">
        <f>AA199</f>
        <v>0</v>
      </c>
      <c r="AR198" s="159" t="s">
        <v>126</v>
      </c>
      <c r="AT198" s="160" t="s">
        <v>76</v>
      </c>
      <c r="AU198" s="160" t="s">
        <v>77</v>
      </c>
      <c r="AY198" s="159" t="s">
        <v>147</v>
      </c>
      <c r="BK198" s="161">
        <f>BK199</f>
        <v>0</v>
      </c>
    </row>
    <row r="199" spans="2:65" s="9" customFormat="1" ht="19.899999999999999" customHeight="1">
      <c r="B199" s="152"/>
      <c r="C199" s="153"/>
      <c r="D199" s="162" t="s">
        <v>121</v>
      </c>
      <c r="E199" s="162"/>
      <c r="F199" s="162"/>
      <c r="G199" s="162"/>
      <c r="H199" s="162"/>
      <c r="I199" s="162"/>
      <c r="J199" s="162"/>
      <c r="K199" s="162"/>
      <c r="L199" s="162"/>
      <c r="M199" s="162"/>
      <c r="N199" s="291">
        <f>BK199</f>
        <v>0</v>
      </c>
      <c r="O199" s="292"/>
      <c r="P199" s="292"/>
      <c r="Q199" s="292"/>
      <c r="R199" s="155"/>
      <c r="T199" s="156"/>
      <c r="U199" s="153"/>
      <c r="V199" s="153"/>
      <c r="W199" s="157">
        <f>SUM(W200:W207)</f>
        <v>0</v>
      </c>
      <c r="X199" s="153"/>
      <c r="Y199" s="157">
        <f>SUM(Y200:Y207)</f>
        <v>47.696463500000007</v>
      </c>
      <c r="Z199" s="153"/>
      <c r="AA199" s="158">
        <f>SUM(AA200:AA207)</f>
        <v>0</v>
      </c>
      <c r="AR199" s="159" t="s">
        <v>126</v>
      </c>
      <c r="AT199" s="160" t="s">
        <v>76</v>
      </c>
      <c r="AU199" s="160" t="s">
        <v>85</v>
      </c>
      <c r="AY199" s="159" t="s">
        <v>147</v>
      </c>
      <c r="BK199" s="161">
        <f>SUM(BK200:BK207)</f>
        <v>0</v>
      </c>
    </row>
    <row r="200" spans="2:65" s="1" customFormat="1" ht="25.5" customHeight="1">
      <c r="B200" s="134"/>
      <c r="C200" s="163" t="s">
        <v>288</v>
      </c>
      <c r="D200" s="163" t="s">
        <v>148</v>
      </c>
      <c r="E200" s="164" t="s">
        <v>289</v>
      </c>
      <c r="F200" s="271" t="s">
        <v>290</v>
      </c>
      <c r="G200" s="271"/>
      <c r="H200" s="271"/>
      <c r="I200" s="271"/>
      <c r="J200" s="165" t="s">
        <v>231</v>
      </c>
      <c r="K200" s="166">
        <v>220.358</v>
      </c>
      <c r="L200" s="272">
        <v>0</v>
      </c>
      <c r="M200" s="272"/>
      <c r="N200" s="273">
        <f>ROUND(L200*K200,2)</f>
        <v>0</v>
      </c>
      <c r="O200" s="273"/>
      <c r="P200" s="273"/>
      <c r="Q200" s="273"/>
      <c r="R200" s="137"/>
      <c r="T200" s="167" t="s">
        <v>5</v>
      </c>
      <c r="U200" s="46" t="s">
        <v>44</v>
      </c>
      <c r="V200" s="38"/>
      <c r="W200" s="168">
        <f>V200*K200</f>
        <v>0</v>
      </c>
      <c r="X200" s="168">
        <v>0.13325000000000001</v>
      </c>
      <c r="Y200" s="168">
        <f>X200*K200</f>
        <v>29.362703500000002</v>
      </c>
      <c r="Z200" s="168">
        <v>0</v>
      </c>
      <c r="AA200" s="169">
        <f>Z200*K200</f>
        <v>0</v>
      </c>
      <c r="AR200" s="21" t="s">
        <v>233</v>
      </c>
      <c r="AT200" s="21" t="s">
        <v>148</v>
      </c>
      <c r="AU200" s="21" t="s">
        <v>126</v>
      </c>
      <c r="AY200" s="21" t="s">
        <v>147</v>
      </c>
      <c r="BE200" s="108">
        <f>IF(U200="základná",N200,0)</f>
        <v>0</v>
      </c>
      <c r="BF200" s="108">
        <f>IF(U200="znížená",N200,0)</f>
        <v>0</v>
      </c>
      <c r="BG200" s="108">
        <f>IF(U200="zákl. prenesená",N200,0)</f>
        <v>0</v>
      </c>
      <c r="BH200" s="108">
        <f>IF(U200="zníž. prenesená",N200,0)</f>
        <v>0</v>
      </c>
      <c r="BI200" s="108">
        <f>IF(U200="nulová",N200,0)</f>
        <v>0</v>
      </c>
      <c r="BJ200" s="21" t="s">
        <v>126</v>
      </c>
      <c r="BK200" s="108">
        <f>ROUND(L200*K200,2)</f>
        <v>0</v>
      </c>
      <c r="BL200" s="21" t="s">
        <v>233</v>
      </c>
      <c r="BM200" s="21" t="s">
        <v>291</v>
      </c>
    </row>
    <row r="201" spans="2:65" s="10" customFormat="1" ht="16.5" customHeight="1">
      <c r="B201" s="170"/>
      <c r="C201" s="171"/>
      <c r="D201" s="171"/>
      <c r="E201" s="172" t="s">
        <v>5</v>
      </c>
      <c r="F201" s="274" t="s">
        <v>154</v>
      </c>
      <c r="G201" s="275"/>
      <c r="H201" s="275"/>
      <c r="I201" s="275"/>
      <c r="J201" s="171"/>
      <c r="K201" s="172" t="s">
        <v>5</v>
      </c>
      <c r="L201" s="171"/>
      <c r="M201" s="171"/>
      <c r="N201" s="171"/>
      <c r="O201" s="171"/>
      <c r="P201" s="171"/>
      <c r="Q201" s="171"/>
      <c r="R201" s="173"/>
      <c r="T201" s="174"/>
      <c r="U201" s="171"/>
      <c r="V201" s="171"/>
      <c r="W201" s="171"/>
      <c r="X201" s="171"/>
      <c r="Y201" s="171"/>
      <c r="Z201" s="171"/>
      <c r="AA201" s="175"/>
      <c r="AT201" s="176" t="s">
        <v>155</v>
      </c>
      <c r="AU201" s="176" t="s">
        <v>126</v>
      </c>
      <c r="AV201" s="10" t="s">
        <v>85</v>
      </c>
      <c r="AW201" s="10" t="s">
        <v>34</v>
      </c>
      <c r="AX201" s="10" t="s">
        <v>77</v>
      </c>
      <c r="AY201" s="176" t="s">
        <v>147</v>
      </c>
    </row>
    <row r="202" spans="2:65" s="11" customFormat="1" ht="16.5" customHeight="1">
      <c r="B202" s="177"/>
      <c r="C202" s="178"/>
      <c r="D202" s="178"/>
      <c r="E202" s="179" t="s">
        <v>5</v>
      </c>
      <c r="F202" s="276" t="s">
        <v>292</v>
      </c>
      <c r="G202" s="277"/>
      <c r="H202" s="277"/>
      <c r="I202" s="277"/>
      <c r="J202" s="178"/>
      <c r="K202" s="180">
        <v>95.378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155</v>
      </c>
      <c r="AU202" s="184" t="s">
        <v>126</v>
      </c>
      <c r="AV202" s="11" t="s">
        <v>126</v>
      </c>
      <c r="AW202" s="11" t="s">
        <v>34</v>
      </c>
      <c r="AX202" s="11" t="s">
        <v>77</v>
      </c>
      <c r="AY202" s="184" t="s">
        <v>147</v>
      </c>
    </row>
    <row r="203" spans="2:65" s="10" customFormat="1" ht="16.5" customHeight="1">
      <c r="B203" s="170"/>
      <c r="C203" s="171"/>
      <c r="D203" s="171"/>
      <c r="E203" s="172" t="s">
        <v>5</v>
      </c>
      <c r="F203" s="278" t="s">
        <v>158</v>
      </c>
      <c r="G203" s="279"/>
      <c r="H203" s="279"/>
      <c r="I203" s="279"/>
      <c r="J203" s="171"/>
      <c r="K203" s="172" t="s">
        <v>5</v>
      </c>
      <c r="L203" s="171"/>
      <c r="M203" s="171"/>
      <c r="N203" s="171"/>
      <c r="O203" s="171"/>
      <c r="P203" s="171"/>
      <c r="Q203" s="171"/>
      <c r="R203" s="173"/>
      <c r="T203" s="174"/>
      <c r="U203" s="171"/>
      <c r="V203" s="171"/>
      <c r="W203" s="171"/>
      <c r="X203" s="171"/>
      <c r="Y203" s="171"/>
      <c r="Z203" s="171"/>
      <c r="AA203" s="175"/>
      <c r="AT203" s="176" t="s">
        <v>155</v>
      </c>
      <c r="AU203" s="176" t="s">
        <v>126</v>
      </c>
      <c r="AV203" s="10" t="s">
        <v>85</v>
      </c>
      <c r="AW203" s="10" t="s">
        <v>34</v>
      </c>
      <c r="AX203" s="10" t="s">
        <v>77</v>
      </c>
      <c r="AY203" s="176" t="s">
        <v>147</v>
      </c>
    </row>
    <row r="204" spans="2:65" s="11" customFormat="1" ht="16.5" customHeight="1">
      <c r="B204" s="177"/>
      <c r="C204" s="178"/>
      <c r="D204" s="178"/>
      <c r="E204" s="179" t="s">
        <v>5</v>
      </c>
      <c r="F204" s="276" t="s">
        <v>293</v>
      </c>
      <c r="G204" s="277"/>
      <c r="H204" s="277"/>
      <c r="I204" s="277"/>
      <c r="J204" s="178"/>
      <c r="K204" s="180">
        <v>124.98</v>
      </c>
      <c r="L204" s="178"/>
      <c r="M204" s="178"/>
      <c r="N204" s="178"/>
      <c r="O204" s="178"/>
      <c r="P204" s="178"/>
      <c r="Q204" s="178"/>
      <c r="R204" s="181"/>
      <c r="T204" s="182"/>
      <c r="U204" s="178"/>
      <c r="V204" s="178"/>
      <c r="W204" s="178"/>
      <c r="X204" s="178"/>
      <c r="Y204" s="178"/>
      <c r="Z204" s="178"/>
      <c r="AA204" s="183"/>
      <c r="AT204" s="184" t="s">
        <v>155</v>
      </c>
      <c r="AU204" s="184" t="s">
        <v>126</v>
      </c>
      <c r="AV204" s="11" t="s">
        <v>126</v>
      </c>
      <c r="AW204" s="11" t="s">
        <v>34</v>
      </c>
      <c r="AX204" s="11" t="s">
        <v>77</v>
      </c>
      <c r="AY204" s="184" t="s">
        <v>147</v>
      </c>
    </row>
    <row r="205" spans="2:65" s="12" customFormat="1" ht="16.5" customHeight="1">
      <c r="B205" s="185"/>
      <c r="C205" s="186"/>
      <c r="D205" s="186"/>
      <c r="E205" s="187" t="s">
        <v>5</v>
      </c>
      <c r="F205" s="280" t="s">
        <v>161</v>
      </c>
      <c r="G205" s="281"/>
      <c r="H205" s="281"/>
      <c r="I205" s="281"/>
      <c r="J205" s="186"/>
      <c r="K205" s="188">
        <v>220.358</v>
      </c>
      <c r="L205" s="186"/>
      <c r="M205" s="186"/>
      <c r="N205" s="186"/>
      <c r="O205" s="186"/>
      <c r="P205" s="186"/>
      <c r="Q205" s="186"/>
      <c r="R205" s="189"/>
      <c r="T205" s="190"/>
      <c r="U205" s="186"/>
      <c r="V205" s="186"/>
      <c r="W205" s="186"/>
      <c r="X205" s="186"/>
      <c r="Y205" s="186"/>
      <c r="Z205" s="186"/>
      <c r="AA205" s="191"/>
      <c r="AT205" s="192" t="s">
        <v>155</v>
      </c>
      <c r="AU205" s="192" t="s">
        <v>126</v>
      </c>
      <c r="AV205" s="12" t="s">
        <v>152</v>
      </c>
      <c r="AW205" s="12" t="s">
        <v>34</v>
      </c>
      <c r="AX205" s="12" t="s">
        <v>85</v>
      </c>
      <c r="AY205" s="192" t="s">
        <v>147</v>
      </c>
    </row>
    <row r="206" spans="2:65" s="1" customFormat="1" ht="25.5" customHeight="1">
      <c r="B206" s="134"/>
      <c r="C206" s="193" t="s">
        <v>294</v>
      </c>
      <c r="D206" s="193" t="s">
        <v>201</v>
      </c>
      <c r="E206" s="194" t="s">
        <v>295</v>
      </c>
      <c r="F206" s="284" t="s">
        <v>296</v>
      </c>
      <c r="G206" s="284"/>
      <c r="H206" s="284"/>
      <c r="I206" s="284"/>
      <c r="J206" s="195" t="s">
        <v>231</v>
      </c>
      <c r="K206" s="196">
        <v>229.172</v>
      </c>
      <c r="L206" s="285">
        <v>0</v>
      </c>
      <c r="M206" s="285"/>
      <c r="N206" s="286">
        <f>ROUND(L206*K206,2)</f>
        <v>0</v>
      </c>
      <c r="O206" s="273"/>
      <c r="P206" s="273"/>
      <c r="Q206" s="273"/>
      <c r="R206" s="137"/>
      <c r="T206" s="167" t="s">
        <v>5</v>
      </c>
      <c r="U206" s="46" t="s">
        <v>44</v>
      </c>
      <c r="V206" s="38"/>
      <c r="W206" s="168">
        <f>V206*K206</f>
        <v>0</v>
      </c>
      <c r="X206" s="168">
        <v>0.08</v>
      </c>
      <c r="Y206" s="168">
        <f>X206*K206</f>
        <v>18.333760000000002</v>
      </c>
      <c r="Z206" s="168">
        <v>0</v>
      </c>
      <c r="AA206" s="169">
        <f>Z206*K206</f>
        <v>0</v>
      </c>
      <c r="AR206" s="21" t="s">
        <v>297</v>
      </c>
      <c r="AT206" s="21" t="s">
        <v>201</v>
      </c>
      <c r="AU206" s="21" t="s">
        <v>126</v>
      </c>
      <c r="AY206" s="21" t="s">
        <v>147</v>
      </c>
      <c r="BE206" s="108">
        <f>IF(U206="základná",N206,0)</f>
        <v>0</v>
      </c>
      <c r="BF206" s="108">
        <f>IF(U206="znížená",N206,0)</f>
        <v>0</v>
      </c>
      <c r="BG206" s="108">
        <f>IF(U206="zákl. prenesená",N206,0)</f>
        <v>0</v>
      </c>
      <c r="BH206" s="108">
        <f>IF(U206="zníž. prenesená",N206,0)</f>
        <v>0</v>
      </c>
      <c r="BI206" s="108">
        <f>IF(U206="nulová",N206,0)</f>
        <v>0</v>
      </c>
      <c r="BJ206" s="21" t="s">
        <v>126</v>
      </c>
      <c r="BK206" s="108">
        <f>ROUND(L206*K206,2)</f>
        <v>0</v>
      </c>
      <c r="BL206" s="21" t="s">
        <v>233</v>
      </c>
      <c r="BM206" s="21" t="s">
        <v>298</v>
      </c>
    </row>
    <row r="207" spans="2:65" s="1" customFormat="1" ht="25.5" customHeight="1">
      <c r="B207" s="134"/>
      <c r="C207" s="163" t="s">
        <v>299</v>
      </c>
      <c r="D207" s="163" t="s">
        <v>148</v>
      </c>
      <c r="E207" s="164" t="s">
        <v>300</v>
      </c>
      <c r="F207" s="271" t="s">
        <v>301</v>
      </c>
      <c r="G207" s="271"/>
      <c r="H207" s="271"/>
      <c r="I207" s="271"/>
      <c r="J207" s="165" t="s">
        <v>302</v>
      </c>
      <c r="K207" s="197">
        <v>0</v>
      </c>
      <c r="L207" s="272">
        <v>0</v>
      </c>
      <c r="M207" s="272"/>
      <c r="N207" s="273">
        <f>ROUND(L207*K207,2)</f>
        <v>0</v>
      </c>
      <c r="O207" s="273"/>
      <c r="P207" s="273"/>
      <c r="Q207" s="273"/>
      <c r="R207" s="137"/>
      <c r="T207" s="167" t="s">
        <v>5</v>
      </c>
      <c r="U207" s="46" t="s">
        <v>44</v>
      </c>
      <c r="V207" s="38"/>
      <c r="W207" s="168">
        <f>V207*K207</f>
        <v>0</v>
      </c>
      <c r="X207" s="168">
        <v>0</v>
      </c>
      <c r="Y207" s="168">
        <f>X207*K207</f>
        <v>0</v>
      </c>
      <c r="Z207" s="168">
        <v>0</v>
      </c>
      <c r="AA207" s="169">
        <f>Z207*K207</f>
        <v>0</v>
      </c>
      <c r="AR207" s="21" t="s">
        <v>233</v>
      </c>
      <c r="AT207" s="21" t="s">
        <v>148</v>
      </c>
      <c r="AU207" s="21" t="s">
        <v>126</v>
      </c>
      <c r="AY207" s="21" t="s">
        <v>147</v>
      </c>
      <c r="BE207" s="108">
        <f>IF(U207="základná",N207,0)</f>
        <v>0</v>
      </c>
      <c r="BF207" s="108">
        <f>IF(U207="znížená",N207,0)</f>
        <v>0</v>
      </c>
      <c r="BG207" s="108">
        <f>IF(U207="zákl. prenesená",N207,0)</f>
        <v>0</v>
      </c>
      <c r="BH207" s="108">
        <f>IF(U207="zníž. prenesená",N207,0)</f>
        <v>0</v>
      </c>
      <c r="BI207" s="108">
        <f>IF(U207="nulová",N207,0)</f>
        <v>0</v>
      </c>
      <c r="BJ207" s="21" t="s">
        <v>126</v>
      </c>
      <c r="BK207" s="108">
        <f>ROUND(L207*K207,2)</f>
        <v>0</v>
      </c>
      <c r="BL207" s="21" t="s">
        <v>233</v>
      </c>
      <c r="BM207" s="21" t="s">
        <v>303</v>
      </c>
    </row>
    <row r="208" spans="2:65" s="1" customFormat="1" ht="49.9" customHeight="1">
      <c r="B208" s="37"/>
      <c r="C208" s="38"/>
      <c r="D208" s="154" t="s">
        <v>304</v>
      </c>
      <c r="E208" s="38"/>
      <c r="F208" s="38"/>
      <c r="G208" s="38"/>
      <c r="H208" s="38"/>
      <c r="I208" s="38"/>
      <c r="J208" s="38"/>
      <c r="K208" s="38"/>
      <c r="L208" s="38"/>
      <c r="M208" s="38"/>
      <c r="N208" s="297">
        <f t="shared" ref="N208:N213" si="15">BK208</f>
        <v>0</v>
      </c>
      <c r="O208" s="298"/>
      <c r="P208" s="298"/>
      <c r="Q208" s="298"/>
      <c r="R208" s="39"/>
      <c r="T208" s="198"/>
      <c r="U208" s="38"/>
      <c r="V208" s="38"/>
      <c r="W208" s="38"/>
      <c r="X208" s="38"/>
      <c r="Y208" s="38"/>
      <c r="Z208" s="38"/>
      <c r="AA208" s="76"/>
      <c r="AT208" s="21" t="s">
        <v>76</v>
      </c>
      <c r="AU208" s="21" t="s">
        <v>77</v>
      </c>
      <c r="AY208" s="21" t="s">
        <v>305</v>
      </c>
      <c r="BK208" s="108">
        <f>SUM(BK209:BK213)</f>
        <v>0</v>
      </c>
    </row>
    <row r="209" spans="2:63" s="1" customFormat="1" ht="22.35" customHeight="1">
      <c r="B209" s="37"/>
      <c r="C209" s="199" t="s">
        <v>5</v>
      </c>
      <c r="D209" s="199" t="s">
        <v>148</v>
      </c>
      <c r="E209" s="200" t="s">
        <v>5</v>
      </c>
      <c r="F209" s="287" t="s">
        <v>5</v>
      </c>
      <c r="G209" s="287"/>
      <c r="H209" s="287"/>
      <c r="I209" s="287"/>
      <c r="J209" s="201" t="s">
        <v>5</v>
      </c>
      <c r="K209" s="197"/>
      <c r="L209" s="272"/>
      <c r="M209" s="288"/>
      <c r="N209" s="288">
        <f t="shared" si="15"/>
        <v>0</v>
      </c>
      <c r="O209" s="288"/>
      <c r="P209" s="288"/>
      <c r="Q209" s="288"/>
      <c r="R209" s="39"/>
      <c r="T209" s="167" t="s">
        <v>5</v>
      </c>
      <c r="U209" s="202" t="s">
        <v>44</v>
      </c>
      <c r="V209" s="38"/>
      <c r="W209" s="38"/>
      <c r="X209" s="38"/>
      <c r="Y209" s="38"/>
      <c r="Z209" s="38"/>
      <c r="AA209" s="76"/>
      <c r="AT209" s="21" t="s">
        <v>305</v>
      </c>
      <c r="AU209" s="21" t="s">
        <v>85</v>
      </c>
      <c r="AY209" s="21" t="s">
        <v>305</v>
      </c>
      <c r="BE209" s="108">
        <f>IF(U209="základná",N209,0)</f>
        <v>0</v>
      </c>
      <c r="BF209" s="108">
        <f>IF(U209="znížená",N209,0)</f>
        <v>0</v>
      </c>
      <c r="BG209" s="108">
        <f>IF(U209="zákl. prenesená",N209,0)</f>
        <v>0</v>
      </c>
      <c r="BH209" s="108">
        <f>IF(U209="zníž. prenesená",N209,0)</f>
        <v>0</v>
      </c>
      <c r="BI209" s="108">
        <f>IF(U209="nulová",N209,0)</f>
        <v>0</v>
      </c>
      <c r="BJ209" s="21" t="s">
        <v>126</v>
      </c>
      <c r="BK209" s="108">
        <f>L209*K209</f>
        <v>0</v>
      </c>
    </row>
    <row r="210" spans="2:63" s="1" customFormat="1" ht="22.35" customHeight="1">
      <c r="B210" s="37"/>
      <c r="C210" s="199" t="s">
        <v>5</v>
      </c>
      <c r="D210" s="199" t="s">
        <v>148</v>
      </c>
      <c r="E210" s="200" t="s">
        <v>5</v>
      </c>
      <c r="F210" s="287" t="s">
        <v>5</v>
      </c>
      <c r="G210" s="287"/>
      <c r="H210" s="287"/>
      <c r="I210" s="287"/>
      <c r="J210" s="201" t="s">
        <v>5</v>
      </c>
      <c r="K210" s="197"/>
      <c r="L210" s="272"/>
      <c r="M210" s="288"/>
      <c r="N210" s="288">
        <f t="shared" si="15"/>
        <v>0</v>
      </c>
      <c r="O210" s="288"/>
      <c r="P210" s="288"/>
      <c r="Q210" s="288"/>
      <c r="R210" s="39"/>
      <c r="T210" s="167" t="s">
        <v>5</v>
      </c>
      <c r="U210" s="202" t="s">
        <v>44</v>
      </c>
      <c r="V210" s="38"/>
      <c r="W210" s="38"/>
      <c r="X210" s="38"/>
      <c r="Y210" s="38"/>
      <c r="Z210" s="38"/>
      <c r="AA210" s="76"/>
      <c r="AT210" s="21" t="s">
        <v>305</v>
      </c>
      <c r="AU210" s="21" t="s">
        <v>85</v>
      </c>
      <c r="AY210" s="21" t="s">
        <v>305</v>
      </c>
      <c r="BE210" s="108">
        <f>IF(U210="základná",N210,0)</f>
        <v>0</v>
      </c>
      <c r="BF210" s="108">
        <f>IF(U210="znížená",N210,0)</f>
        <v>0</v>
      </c>
      <c r="BG210" s="108">
        <f>IF(U210="zákl. prenesená",N210,0)</f>
        <v>0</v>
      </c>
      <c r="BH210" s="108">
        <f>IF(U210="zníž. prenesená",N210,0)</f>
        <v>0</v>
      </c>
      <c r="BI210" s="108">
        <f>IF(U210="nulová",N210,0)</f>
        <v>0</v>
      </c>
      <c r="BJ210" s="21" t="s">
        <v>126</v>
      </c>
      <c r="BK210" s="108">
        <f>L210*K210</f>
        <v>0</v>
      </c>
    </row>
    <row r="211" spans="2:63" s="1" customFormat="1" ht="22.35" customHeight="1">
      <c r="B211" s="37"/>
      <c r="C211" s="199" t="s">
        <v>5</v>
      </c>
      <c r="D211" s="199" t="s">
        <v>148</v>
      </c>
      <c r="E211" s="200" t="s">
        <v>5</v>
      </c>
      <c r="F211" s="287" t="s">
        <v>5</v>
      </c>
      <c r="G211" s="287"/>
      <c r="H211" s="287"/>
      <c r="I211" s="287"/>
      <c r="J211" s="201" t="s">
        <v>5</v>
      </c>
      <c r="K211" s="197"/>
      <c r="L211" s="272"/>
      <c r="M211" s="288"/>
      <c r="N211" s="288">
        <f t="shared" si="15"/>
        <v>0</v>
      </c>
      <c r="O211" s="288"/>
      <c r="P211" s="288"/>
      <c r="Q211" s="288"/>
      <c r="R211" s="39"/>
      <c r="T211" s="167" t="s">
        <v>5</v>
      </c>
      <c r="U211" s="202" t="s">
        <v>44</v>
      </c>
      <c r="V211" s="38"/>
      <c r="W211" s="38"/>
      <c r="X211" s="38"/>
      <c r="Y211" s="38"/>
      <c r="Z211" s="38"/>
      <c r="AA211" s="76"/>
      <c r="AT211" s="21" t="s">
        <v>305</v>
      </c>
      <c r="AU211" s="21" t="s">
        <v>85</v>
      </c>
      <c r="AY211" s="21" t="s">
        <v>305</v>
      </c>
      <c r="BE211" s="108">
        <f>IF(U211="základná",N211,0)</f>
        <v>0</v>
      </c>
      <c r="BF211" s="108">
        <f>IF(U211="znížená",N211,0)</f>
        <v>0</v>
      </c>
      <c r="BG211" s="108">
        <f>IF(U211="zákl. prenesená",N211,0)</f>
        <v>0</v>
      </c>
      <c r="BH211" s="108">
        <f>IF(U211="zníž. prenesená",N211,0)</f>
        <v>0</v>
      </c>
      <c r="BI211" s="108">
        <f>IF(U211="nulová",N211,0)</f>
        <v>0</v>
      </c>
      <c r="BJ211" s="21" t="s">
        <v>126</v>
      </c>
      <c r="BK211" s="108">
        <f>L211*K211</f>
        <v>0</v>
      </c>
    </row>
    <row r="212" spans="2:63" s="1" customFormat="1" ht="22.35" customHeight="1">
      <c r="B212" s="37"/>
      <c r="C212" s="199" t="s">
        <v>5</v>
      </c>
      <c r="D212" s="199" t="s">
        <v>148</v>
      </c>
      <c r="E212" s="200" t="s">
        <v>5</v>
      </c>
      <c r="F212" s="287" t="s">
        <v>5</v>
      </c>
      <c r="G212" s="287"/>
      <c r="H212" s="287"/>
      <c r="I212" s="287"/>
      <c r="J212" s="201" t="s">
        <v>5</v>
      </c>
      <c r="K212" s="197"/>
      <c r="L212" s="272"/>
      <c r="M212" s="288"/>
      <c r="N212" s="288">
        <f t="shared" si="15"/>
        <v>0</v>
      </c>
      <c r="O212" s="288"/>
      <c r="P212" s="288"/>
      <c r="Q212" s="288"/>
      <c r="R212" s="39"/>
      <c r="T212" s="167" t="s">
        <v>5</v>
      </c>
      <c r="U212" s="202" t="s">
        <v>44</v>
      </c>
      <c r="V212" s="38"/>
      <c r="W212" s="38"/>
      <c r="X212" s="38"/>
      <c r="Y212" s="38"/>
      <c r="Z212" s="38"/>
      <c r="AA212" s="76"/>
      <c r="AT212" s="21" t="s">
        <v>305</v>
      </c>
      <c r="AU212" s="21" t="s">
        <v>85</v>
      </c>
      <c r="AY212" s="21" t="s">
        <v>305</v>
      </c>
      <c r="BE212" s="108">
        <f>IF(U212="základná",N212,0)</f>
        <v>0</v>
      </c>
      <c r="BF212" s="108">
        <f>IF(U212="znížená",N212,0)</f>
        <v>0</v>
      </c>
      <c r="BG212" s="108">
        <f>IF(U212="zákl. prenesená",N212,0)</f>
        <v>0</v>
      </c>
      <c r="BH212" s="108">
        <f>IF(U212="zníž. prenesená",N212,0)</f>
        <v>0</v>
      </c>
      <c r="BI212" s="108">
        <f>IF(U212="nulová",N212,0)</f>
        <v>0</v>
      </c>
      <c r="BJ212" s="21" t="s">
        <v>126</v>
      </c>
      <c r="BK212" s="108">
        <f>L212*K212</f>
        <v>0</v>
      </c>
    </row>
    <row r="213" spans="2:63" s="1" customFormat="1" ht="22.35" customHeight="1">
      <c r="B213" s="37"/>
      <c r="C213" s="199" t="s">
        <v>5</v>
      </c>
      <c r="D213" s="199" t="s">
        <v>148</v>
      </c>
      <c r="E213" s="200" t="s">
        <v>5</v>
      </c>
      <c r="F213" s="287" t="s">
        <v>5</v>
      </c>
      <c r="G213" s="287"/>
      <c r="H213" s="287"/>
      <c r="I213" s="287"/>
      <c r="J213" s="201" t="s">
        <v>5</v>
      </c>
      <c r="K213" s="197"/>
      <c r="L213" s="272"/>
      <c r="M213" s="288"/>
      <c r="N213" s="288">
        <f t="shared" si="15"/>
        <v>0</v>
      </c>
      <c r="O213" s="288"/>
      <c r="P213" s="288"/>
      <c r="Q213" s="288"/>
      <c r="R213" s="39"/>
      <c r="T213" s="167" t="s">
        <v>5</v>
      </c>
      <c r="U213" s="202" t="s">
        <v>44</v>
      </c>
      <c r="V213" s="58"/>
      <c r="W213" s="58"/>
      <c r="X213" s="58"/>
      <c r="Y213" s="58"/>
      <c r="Z213" s="58"/>
      <c r="AA213" s="60"/>
      <c r="AT213" s="21" t="s">
        <v>305</v>
      </c>
      <c r="AU213" s="21" t="s">
        <v>85</v>
      </c>
      <c r="AY213" s="21" t="s">
        <v>305</v>
      </c>
      <c r="BE213" s="108">
        <f>IF(U213="základná",N213,0)</f>
        <v>0</v>
      </c>
      <c r="BF213" s="108">
        <f>IF(U213="znížená",N213,0)</f>
        <v>0</v>
      </c>
      <c r="BG213" s="108">
        <f>IF(U213="zákl. prenesená",N213,0)</f>
        <v>0</v>
      </c>
      <c r="BH213" s="108">
        <f>IF(U213="zníž. prenesená",N213,0)</f>
        <v>0</v>
      </c>
      <c r="BI213" s="108">
        <f>IF(U213="nulová",N213,0)</f>
        <v>0</v>
      </c>
      <c r="BJ213" s="21" t="s">
        <v>126</v>
      </c>
      <c r="BK213" s="108">
        <f>L213*K213</f>
        <v>0</v>
      </c>
    </row>
    <row r="214" spans="2:63" s="1" customFormat="1" ht="6.95" customHeight="1">
      <c r="B214" s="61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3"/>
    </row>
  </sheetData>
  <mergeCells count="231">
    <mergeCell ref="H1:K1"/>
    <mergeCell ref="S2:AC2"/>
    <mergeCell ref="F213:I213"/>
    <mergeCell ref="L213:M213"/>
    <mergeCell ref="N213:Q213"/>
    <mergeCell ref="N122:Q122"/>
    <mergeCell ref="N123:Q123"/>
    <mergeCell ref="N124:Q124"/>
    <mergeCell ref="N191:Q191"/>
    <mergeCell ref="N196:Q196"/>
    <mergeCell ref="N198:Q198"/>
    <mergeCell ref="N199:Q199"/>
    <mergeCell ref="N208:Q208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4:I204"/>
    <mergeCell ref="F205:I205"/>
    <mergeCell ref="F206:I206"/>
    <mergeCell ref="L206:M206"/>
    <mergeCell ref="N206:Q206"/>
    <mergeCell ref="F207:I207"/>
    <mergeCell ref="L207:M207"/>
    <mergeCell ref="N207:Q207"/>
    <mergeCell ref="F209:I209"/>
    <mergeCell ref="L209:M209"/>
    <mergeCell ref="N209:Q209"/>
    <mergeCell ref="F197:I197"/>
    <mergeCell ref="L197:M197"/>
    <mergeCell ref="N197:Q197"/>
    <mergeCell ref="F200:I200"/>
    <mergeCell ref="L200:M200"/>
    <mergeCell ref="N200:Q200"/>
    <mergeCell ref="F201:I201"/>
    <mergeCell ref="F202:I202"/>
    <mergeCell ref="F203:I203"/>
    <mergeCell ref="F190:I190"/>
    <mergeCell ref="L190:M190"/>
    <mergeCell ref="N190:Q190"/>
    <mergeCell ref="F192:I192"/>
    <mergeCell ref="L192:M192"/>
    <mergeCell ref="N192:Q192"/>
    <mergeCell ref="F193:I193"/>
    <mergeCell ref="F194:I194"/>
    <mergeCell ref="F195:I195"/>
    <mergeCell ref="L195:M195"/>
    <mergeCell ref="N195:Q195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6:I176"/>
    <mergeCell ref="F177:I177"/>
    <mergeCell ref="F178:I178"/>
    <mergeCell ref="L178:M178"/>
    <mergeCell ref="N178:Q178"/>
    <mergeCell ref="F179:I179"/>
    <mergeCell ref="F180:I180"/>
    <mergeCell ref="L180:M180"/>
    <mergeCell ref="N180:Q180"/>
    <mergeCell ref="F169:I169"/>
    <mergeCell ref="F170:I170"/>
    <mergeCell ref="F171:I171"/>
    <mergeCell ref="F172:I172"/>
    <mergeCell ref="F173:I173"/>
    <mergeCell ref="F174:I174"/>
    <mergeCell ref="F175:I175"/>
    <mergeCell ref="L175:M175"/>
    <mergeCell ref="N175:Q175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55:I155"/>
    <mergeCell ref="L155:M155"/>
    <mergeCell ref="N155:Q155"/>
    <mergeCell ref="F156:I156"/>
    <mergeCell ref="F157:I157"/>
    <mergeCell ref="F158:I158"/>
    <mergeCell ref="F159:I159"/>
    <mergeCell ref="F160:I160"/>
    <mergeCell ref="F161:I161"/>
    <mergeCell ref="L161:M161"/>
    <mergeCell ref="N161:Q161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41:I141"/>
    <mergeCell ref="F142:I142"/>
    <mergeCell ref="L142:M142"/>
    <mergeCell ref="N142:Q142"/>
    <mergeCell ref="F143:I143"/>
    <mergeCell ref="L143:M143"/>
    <mergeCell ref="N143:Q143"/>
    <mergeCell ref="F144:I144"/>
    <mergeCell ref="F145:I145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L140:M140"/>
    <mergeCell ref="N140:Q140"/>
    <mergeCell ref="F132:I132"/>
    <mergeCell ref="F133:I133"/>
    <mergeCell ref="L133:M133"/>
    <mergeCell ref="N133:Q133"/>
    <mergeCell ref="F134:I134"/>
    <mergeCell ref="L134:M134"/>
    <mergeCell ref="N134:Q134"/>
    <mergeCell ref="F135:I135"/>
    <mergeCell ref="F136:I136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209:D214">
      <formula1>"K, M"</formula1>
    </dataValidation>
    <dataValidation type="list" allowBlank="1" showInputMessage="1" showErrorMessage="1" error="Povolené sú hodnoty základná, znížená, nulová." sqref="U209:U214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102</v>
      </c>
      <c r="G1" s="16"/>
      <c r="H1" s="299" t="s">
        <v>103</v>
      </c>
      <c r="I1" s="299"/>
      <c r="J1" s="299"/>
      <c r="K1" s="299"/>
      <c r="L1" s="16" t="s">
        <v>104</v>
      </c>
      <c r="M1" s="14"/>
      <c r="N1" s="14"/>
      <c r="O1" s="15" t="s">
        <v>105</v>
      </c>
      <c r="P1" s="14"/>
      <c r="Q1" s="14"/>
      <c r="R1" s="14"/>
      <c r="S1" s="16" t="s">
        <v>106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S2" s="246" t="s">
        <v>8</v>
      </c>
      <c r="T2" s="247"/>
      <c r="U2" s="247"/>
      <c r="V2" s="247"/>
      <c r="W2" s="247"/>
      <c r="X2" s="247"/>
      <c r="Y2" s="247"/>
      <c r="Z2" s="247"/>
      <c r="AA2" s="247"/>
      <c r="AB2" s="247"/>
      <c r="AC2" s="247"/>
      <c r="AT2" s="21" t="s">
        <v>89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77</v>
      </c>
    </row>
    <row r="4" spans="1:66" ht="36.950000000000003" customHeight="1">
      <c r="B4" s="25"/>
      <c r="C4" s="205" t="s">
        <v>107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6"/>
      <c r="T4" s="20" t="s">
        <v>12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48" t="str">
        <f>'Rekapitulácia stavby'!K6</f>
        <v>VODOZÁDRŽNÉ OPATRENIA V INTRAVILÁNE MESTA BREZNO - VEREJNÝ PRIESTOR CENTRA MESTA</v>
      </c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8"/>
      <c r="R6" s="26"/>
    </row>
    <row r="7" spans="1:66" s="1" customFormat="1" ht="32.85" customHeight="1">
      <c r="B7" s="37"/>
      <c r="C7" s="38"/>
      <c r="D7" s="31" t="s">
        <v>108</v>
      </c>
      <c r="E7" s="38"/>
      <c r="F7" s="211" t="s">
        <v>306</v>
      </c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51" t="str">
        <f>'Rekapitulácia stavby'!AN8</f>
        <v>5. 7. 2018</v>
      </c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26</v>
      </c>
      <c r="E11" s="38"/>
      <c r="F11" s="38"/>
      <c r="G11" s="38"/>
      <c r="H11" s="38"/>
      <c r="I11" s="38"/>
      <c r="J11" s="38"/>
      <c r="K11" s="38"/>
      <c r="L11" s="38"/>
      <c r="M11" s="32" t="s">
        <v>27</v>
      </c>
      <c r="N11" s="38"/>
      <c r="O11" s="209" t="s">
        <v>5</v>
      </c>
      <c r="P11" s="209"/>
      <c r="Q11" s="38"/>
      <c r="R11" s="39"/>
    </row>
    <row r="12" spans="1:66" s="1" customFormat="1" ht="18" customHeight="1">
      <c r="B12" s="37"/>
      <c r="C12" s="38"/>
      <c r="D12" s="38"/>
      <c r="E12" s="30" t="s">
        <v>28</v>
      </c>
      <c r="F12" s="38"/>
      <c r="G12" s="38"/>
      <c r="H12" s="38"/>
      <c r="I12" s="38"/>
      <c r="J12" s="38"/>
      <c r="K12" s="38"/>
      <c r="L12" s="38"/>
      <c r="M12" s="32" t="s">
        <v>29</v>
      </c>
      <c r="N12" s="38"/>
      <c r="O12" s="209" t="s">
        <v>5</v>
      </c>
      <c r="P12" s="209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30</v>
      </c>
      <c r="E14" s="38"/>
      <c r="F14" s="38"/>
      <c r="G14" s="38"/>
      <c r="H14" s="38"/>
      <c r="I14" s="38"/>
      <c r="J14" s="38"/>
      <c r="K14" s="38"/>
      <c r="L14" s="38"/>
      <c r="M14" s="32" t="s">
        <v>27</v>
      </c>
      <c r="N14" s="38"/>
      <c r="O14" s="253" t="str">
        <f>IF('Rekapitulácia stavby'!AN13="","",'Rekapitulácia stavby'!AN13)</f>
        <v>Vyplň údaj</v>
      </c>
      <c r="P14" s="209"/>
      <c r="Q14" s="38"/>
      <c r="R14" s="39"/>
    </row>
    <row r="15" spans="1:66" s="1" customFormat="1" ht="18" customHeight="1">
      <c r="B15" s="37"/>
      <c r="C15" s="38"/>
      <c r="D15" s="38"/>
      <c r="E15" s="253" t="str">
        <f>IF('Rekapitulácia stavby'!E14="","",'Rekapitulácia stavby'!E14)</f>
        <v>Vyplň údaj</v>
      </c>
      <c r="F15" s="254"/>
      <c r="G15" s="254"/>
      <c r="H15" s="254"/>
      <c r="I15" s="254"/>
      <c r="J15" s="254"/>
      <c r="K15" s="254"/>
      <c r="L15" s="254"/>
      <c r="M15" s="32" t="s">
        <v>29</v>
      </c>
      <c r="N15" s="38"/>
      <c r="O15" s="253" t="str">
        <f>IF('Rekapitulácia stavby'!AN14="","",'Rekapitulácia stavby'!AN14)</f>
        <v>Vyplň údaj</v>
      </c>
      <c r="P15" s="209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32</v>
      </c>
      <c r="E17" s="38"/>
      <c r="F17" s="38"/>
      <c r="G17" s="38"/>
      <c r="H17" s="38"/>
      <c r="I17" s="38"/>
      <c r="J17" s="38"/>
      <c r="K17" s="38"/>
      <c r="L17" s="38"/>
      <c r="M17" s="32" t="s">
        <v>27</v>
      </c>
      <c r="N17" s="38"/>
      <c r="O17" s="209" t="s">
        <v>5</v>
      </c>
      <c r="P17" s="209"/>
      <c r="Q17" s="38"/>
      <c r="R17" s="39"/>
    </row>
    <row r="18" spans="2:18" s="1" customFormat="1" ht="18" customHeight="1">
      <c r="B18" s="37"/>
      <c r="C18" s="38"/>
      <c r="D18" s="38"/>
      <c r="E18" s="30" t="s">
        <v>33</v>
      </c>
      <c r="F18" s="38"/>
      <c r="G18" s="38"/>
      <c r="H18" s="38"/>
      <c r="I18" s="38"/>
      <c r="J18" s="38"/>
      <c r="K18" s="38"/>
      <c r="L18" s="38"/>
      <c r="M18" s="32" t="s">
        <v>29</v>
      </c>
      <c r="N18" s="38"/>
      <c r="O18" s="209" t="s">
        <v>5</v>
      </c>
      <c r="P18" s="209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35</v>
      </c>
      <c r="E20" s="38"/>
      <c r="F20" s="38"/>
      <c r="G20" s="38"/>
      <c r="H20" s="38"/>
      <c r="I20" s="38"/>
      <c r="J20" s="38"/>
      <c r="K20" s="38"/>
      <c r="L20" s="38"/>
      <c r="M20" s="32" t="s">
        <v>27</v>
      </c>
      <c r="N20" s="38"/>
      <c r="O20" s="209" t="s">
        <v>5</v>
      </c>
      <c r="P20" s="209"/>
      <c r="Q20" s="38"/>
      <c r="R20" s="39"/>
    </row>
    <row r="21" spans="2:18" s="1" customFormat="1" ht="18" customHeight="1">
      <c r="B21" s="37"/>
      <c r="C21" s="38"/>
      <c r="D21" s="38"/>
      <c r="E21" s="30" t="s">
        <v>36</v>
      </c>
      <c r="F21" s="38"/>
      <c r="G21" s="38"/>
      <c r="H21" s="38"/>
      <c r="I21" s="38"/>
      <c r="J21" s="38"/>
      <c r="K21" s="38"/>
      <c r="L21" s="38"/>
      <c r="M21" s="32" t="s">
        <v>29</v>
      </c>
      <c r="N21" s="38"/>
      <c r="O21" s="209" t="s">
        <v>5</v>
      </c>
      <c r="P21" s="209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37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4" t="s">
        <v>5</v>
      </c>
      <c r="F24" s="214"/>
      <c r="G24" s="214"/>
      <c r="H24" s="214"/>
      <c r="I24" s="214"/>
      <c r="J24" s="214"/>
      <c r="K24" s="214"/>
      <c r="L24" s="214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8" t="s">
        <v>110</v>
      </c>
      <c r="E27" s="38"/>
      <c r="F27" s="38"/>
      <c r="G27" s="38"/>
      <c r="H27" s="38"/>
      <c r="I27" s="38"/>
      <c r="J27" s="38"/>
      <c r="K27" s="38"/>
      <c r="L27" s="38"/>
      <c r="M27" s="215">
        <f>N88</f>
        <v>0</v>
      </c>
      <c r="N27" s="215"/>
      <c r="O27" s="215"/>
      <c r="P27" s="215"/>
      <c r="Q27" s="38"/>
      <c r="R27" s="39"/>
    </row>
    <row r="28" spans="2:18" s="1" customFormat="1" ht="14.45" customHeight="1">
      <c r="B28" s="37"/>
      <c r="C28" s="38"/>
      <c r="D28" s="36" t="s">
        <v>96</v>
      </c>
      <c r="E28" s="38"/>
      <c r="F28" s="38"/>
      <c r="G28" s="38"/>
      <c r="H28" s="38"/>
      <c r="I28" s="38"/>
      <c r="J28" s="38"/>
      <c r="K28" s="38"/>
      <c r="L28" s="38"/>
      <c r="M28" s="215">
        <f>N99</f>
        <v>0</v>
      </c>
      <c r="N28" s="215"/>
      <c r="O28" s="215"/>
      <c r="P28" s="215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40</v>
      </c>
      <c r="E30" s="38"/>
      <c r="F30" s="38"/>
      <c r="G30" s="38"/>
      <c r="H30" s="38"/>
      <c r="I30" s="38"/>
      <c r="J30" s="38"/>
      <c r="K30" s="38"/>
      <c r="L30" s="38"/>
      <c r="M30" s="255">
        <f>ROUND(M27+M28,2)</f>
        <v>0</v>
      </c>
      <c r="N30" s="250"/>
      <c r="O30" s="250"/>
      <c r="P30" s="250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41</v>
      </c>
      <c r="E32" s="44" t="s">
        <v>42</v>
      </c>
      <c r="F32" s="45">
        <v>0.2</v>
      </c>
      <c r="G32" s="120" t="s">
        <v>43</v>
      </c>
      <c r="H32" s="256">
        <f>ROUND((((SUM(BE99:BE106)+SUM(BE124:BE236))+SUM(BE238:BE242))),2)</f>
        <v>0</v>
      </c>
      <c r="I32" s="250"/>
      <c r="J32" s="250"/>
      <c r="K32" s="38"/>
      <c r="L32" s="38"/>
      <c r="M32" s="256">
        <f>ROUND(((ROUND((SUM(BE99:BE106)+SUM(BE124:BE236)), 2)*F32)+SUM(BE238:BE242)*F32),2)</f>
        <v>0</v>
      </c>
      <c r="N32" s="250"/>
      <c r="O32" s="250"/>
      <c r="P32" s="250"/>
      <c r="Q32" s="38"/>
      <c r="R32" s="39"/>
    </row>
    <row r="33" spans="2:18" s="1" customFormat="1" ht="14.45" customHeight="1">
      <c r="B33" s="37"/>
      <c r="C33" s="38"/>
      <c r="D33" s="38"/>
      <c r="E33" s="44" t="s">
        <v>44</v>
      </c>
      <c r="F33" s="45">
        <v>0.2</v>
      </c>
      <c r="G33" s="120" t="s">
        <v>43</v>
      </c>
      <c r="H33" s="256">
        <f>ROUND((((SUM(BF99:BF106)+SUM(BF124:BF236))+SUM(BF238:BF242))),2)</f>
        <v>0</v>
      </c>
      <c r="I33" s="250"/>
      <c r="J33" s="250"/>
      <c r="K33" s="38"/>
      <c r="L33" s="38"/>
      <c r="M33" s="256">
        <f>ROUND(((ROUND((SUM(BF99:BF106)+SUM(BF124:BF236)), 2)*F33)+SUM(BF238:BF242)*F33),2)</f>
        <v>0</v>
      </c>
      <c r="N33" s="250"/>
      <c r="O33" s="250"/>
      <c r="P33" s="250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45</v>
      </c>
      <c r="F34" s="45">
        <v>0.2</v>
      </c>
      <c r="G34" s="120" t="s">
        <v>43</v>
      </c>
      <c r="H34" s="256">
        <f>ROUND((((SUM(BG99:BG106)+SUM(BG124:BG236))+SUM(BG238:BG242))),2)</f>
        <v>0</v>
      </c>
      <c r="I34" s="250"/>
      <c r="J34" s="250"/>
      <c r="K34" s="38"/>
      <c r="L34" s="38"/>
      <c r="M34" s="256">
        <v>0</v>
      </c>
      <c r="N34" s="250"/>
      <c r="O34" s="250"/>
      <c r="P34" s="250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46</v>
      </c>
      <c r="F35" s="45">
        <v>0.2</v>
      </c>
      <c r="G35" s="120" t="s">
        <v>43</v>
      </c>
      <c r="H35" s="256">
        <f>ROUND((((SUM(BH99:BH106)+SUM(BH124:BH236))+SUM(BH238:BH242))),2)</f>
        <v>0</v>
      </c>
      <c r="I35" s="250"/>
      <c r="J35" s="250"/>
      <c r="K35" s="38"/>
      <c r="L35" s="38"/>
      <c r="M35" s="256">
        <v>0</v>
      </c>
      <c r="N35" s="250"/>
      <c r="O35" s="250"/>
      <c r="P35" s="250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47</v>
      </c>
      <c r="F36" s="45">
        <v>0</v>
      </c>
      <c r="G36" s="120" t="s">
        <v>43</v>
      </c>
      <c r="H36" s="256">
        <f>ROUND((((SUM(BI99:BI106)+SUM(BI124:BI236))+SUM(BI238:BI242))),2)</f>
        <v>0</v>
      </c>
      <c r="I36" s="250"/>
      <c r="J36" s="250"/>
      <c r="K36" s="38"/>
      <c r="L36" s="38"/>
      <c r="M36" s="256">
        <v>0</v>
      </c>
      <c r="N36" s="250"/>
      <c r="O36" s="250"/>
      <c r="P36" s="250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48</v>
      </c>
      <c r="E38" s="77"/>
      <c r="F38" s="77"/>
      <c r="G38" s="122" t="s">
        <v>49</v>
      </c>
      <c r="H38" s="123" t="s">
        <v>50</v>
      </c>
      <c r="I38" s="77"/>
      <c r="J38" s="77"/>
      <c r="K38" s="77"/>
      <c r="L38" s="257">
        <f>SUM(M30:M36)</f>
        <v>0</v>
      </c>
      <c r="M38" s="257"/>
      <c r="N38" s="257"/>
      <c r="O38" s="257"/>
      <c r="P38" s="258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3.5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3.5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3.5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3.5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3.5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3.5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3.5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3.5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 ht="13.5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3.5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3.5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 ht="13.5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 ht="13.5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 ht="13.5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 ht="13.5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 ht="13.5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05" t="s">
        <v>111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48" t="str">
        <f>F6</f>
        <v>VODOZÁDRŽNÉ OPATRENIA V INTRAVILÁNE MESTA BREZNO - VEREJNÝ PRIESTOR CENTRA MESTA</v>
      </c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Q78" s="38"/>
      <c r="R78" s="39"/>
    </row>
    <row r="79" spans="2:18" s="1" customFormat="1" ht="36.950000000000003" customHeight="1">
      <c r="B79" s="37"/>
      <c r="C79" s="71" t="s">
        <v>108</v>
      </c>
      <c r="D79" s="38"/>
      <c r="E79" s="38"/>
      <c r="F79" s="225" t="str">
        <f>F7</f>
        <v>2-18-2 - SO 02 OPRAVA SPEVNENÝCH PLOCH</v>
      </c>
      <c r="G79" s="250"/>
      <c r="H79" s="250"/>
      <c r="I79" s="250"/>
      <c r="J79" s="250"/>
      <c r="K79" s="250"/>
      <c r="L79" s="250"/>
      <c r="M79" s="250"/>
      <c r="N79" s="250"/>
      <c r="O79" s="250"/>
      <c r="P79" s="250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>parc.č. KN-C 3382, 3383, k.ú. Brezno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>5. 7. 2018</v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>
      <c r="B83" s="37"/>
      <c r="C83" s="32" t="s">
        <v>26</v>
      </c>
      <c r="D83" s="38"/>
      <c r="E83" s="38"/>
      <c r="F83" s="30" t="str">
        <f>E12</f>
        <v>Mesto Brezno</v>
      </c>
      <c r="G83" s="38"/>
      <c r="H83" s="38"/>
      <c r="I83" s="38"/>
      <c r="J83" s="38"/>
      <c r="K83" s="32" t="s">
        <v>32</v>
      </c>
      <c r="L83" s="38"/>
      <c r="M83" s="209" t="str">
        <f>E18</f>
        <v>Ing. Barbora Halásová</v>
      </c>
      <c r="N83" s="209"/>
      <c r="O83" s="209"/>
      <c r="P83" s="209"/>
      <c r="Q83" s="209"/>
      <c r="R83" s="39"/>
    </row>
    <row r="84" spans="2:47" s="1" customFormat="1" ht="14.45" customHeight="1">
      <c r="B84" s="37"/>
      <c r="C84" s="32" t="s">
        <v>30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35</v>
      </c>
      <c r="L84" s="38"/>
      <c r="M84" s="209" t="str">
        <f>E21</f>
        <v>Peter Vandriak</v>
      </c>
      <c r="N84" s="209"/>
      <c r="O84" s="209"/>
      <c r="P84" s="209"/>
      <c r="Q84" s="209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9" t="s">
        <v>112</v>
      </c>
      <c r="D86" s="260"/>
      <c r="E86" s="260"/>
      <c r="F86" s="260"/>
      <c r="G86" s="260"/>
      <c r="H86" s="116"/>
      <c r="I86" s="116"/>
      <c r="J86" s="116"/>
      <c r="K86" s="116"/>
      <c r="L86" s="116"/>
      <c r="M86" s="116"/>
      <c r="N86" s="259" t="s">
        <v>113</v>
      </c>
      <c r="O86" s="260"/>
      <c r="P86" s="260"/>
      <c r="Q86" s="260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4" t="s">
        <v>114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4">
        <f>N124</f>
        <v>0</v>
      </c>
      <c r="O88" s="261"/>
      <c r="P88" s="261"/>
      <c r="Q88" s="261"/>
      <c r="R88" s="39"/>
      <c r="AU88" s="21" t="s">
        <v>115</v>
      </c>
    </row>
    <row r="89" spans="2:47" s="6" customFormat="1" ht="24.95" customHeight="1">
      <c r="B89" s="125"/>
      <c r="C89" s="126"/>
      <c r="D89" s="127" t="s">
        <v>116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62">
        <f>N125</f>
        <v>0</v>
      </c>
      <c r="O89" s="263"/>
      <c r="P89" s="263"/>
      <c r="Q89" s="263"/>
      <c r="R89" s="128"/>
    </row>
    <row r="90" spans="2:47" s="7" customFormat="1" ht="19.899999999999999" customHeight="1">
      <c r="B90" s="129"/>
      <c r="C90" s="130"/>
      <c r="D90" s="104" t="s">
        <v>117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40">
        <f>N126</f>
        <v>0</v>
      </c>
      <c r="O90" s="264"/>
      <c r="P90" s="264"/>
      <c r="Q90" s="264"/>
      <c r="R90" s="131"/>
    </row>
    <row r="91" spans="2:47" s="7" customFormat="1" ht="19.899999999999999" customHeight="1">
      <c r="B91" s="129"/>
      <c r="C91" s="130"/>
      <c r="D91" s="104" t="s">
        <v>118</v>
      </c>
      <c r="E91" s="130"/>
      <c r="F91" s="130"/>
      <c r="G91" s="130"/>
      <c r="H91" s="130"/>
      <c r="I91" s="130"/>
      <c r="J91" s="130"/>
      <c r="K91" s="130"/>
      <c r="L91" s="130"/>
      <c r="M91" s="130"/>
      <c r="N91" s="240">
        <f>N168</f>
        <v>0</v>
      </c>
      <c r="O91" s="264"/>
      <c r="P91" s="264"/>
      <c r="Q91" s="264"/>
      <c r="R91" s="131"/>
    </row>
    <row r="92" spans="2:47" s="7" customFormat="1" ht="19.899999999999999" customHeight="1">
      <c r="B92" s="129"/>
      <c r="C92" s="130"/>
      <c r="D92" s="104" t="s">
        <v>307</v>
      </c>
      <c r="E92" s="130"/>
      <c r="F92" s="130"/>
      <c r="G92" s="130"/>
      <c r="H92" s="130"/>
      <c r="I92" s="130"/>
      <c r="J92" s="130"/>
      <c r="K92" s="130"/>
      <c r="L92" s="130"/>
      <c r="M92" s="130"/>
      <c r="N92" s="240">
        <f>N174</f>
        <v>0</v>
      </c>
      <c r="O92" s="264"/>
      <c r="P92" s="264"/>
      <c r="Q92" s="264"/>
      <c r="R92" s="131"/>
    </row>
    <row r="93" spans="2:47" s="7" customFormat="1" ht="19.899999999999999" customHeight="1">
      <c r="B93" s="129"/>
      <c r="C93" s="130"/>
      <c r="D93" s="104" t="s">
        <v>308</v>
      </c>
      <c r="E93" s="130"/>
      <c r="F93" s="130"/>
      <c r="G93" s="130"/>
      <c r="H93" s="130"/>
      <c r="I93" s="130"/>
      <c r="J93" s="130"/>
      <c r="K93" s="130"/>
      <c r="L93" s="130"/>
      <c r="M93" s="130"/>
      <c r="N93" s="240">
        <f>N214</f>
        <v>0</v>
      </c>
      <c r="O93" s="264"/>
      <c r="P93" s="264"/>
      <c r="Q93" s="264"/>
      <c r="R93" s="131"/>
    </row>
    <row r="94" spans="2:47" s="7" customFormat="1" ht="19.899999999999999" customHeight="1">
      <c r="B94" s="129"/>
      <c r="C94" s="130"/>
      <c r="D94" s="104" t="s">
        <v>119</v>
      </c>
      <c r="E94" s="130"/>
      <c r="F94" s="130"/>
      <c r="G94" s="130"/>
      <c r="H94" s="130"/>
      <c r="I94" s="130"/>
      <c r="J94" s="130"/>
      <c r="K94" s="130"/>
      <c r="L94" s="130"/>
      <c r="M94" s="130"/>
      <c r="N94" s="240">
        <f>N228</f>
        <v>0</v>
      </c>
      <c r="O94" s="264"/>
      <c r="P94" s="264"/>
      <c r="Q94" s="264"/>
      <c r="R94" s="131"/>
    </row>
    <row r="95" spans="2:47" s="6" customFormat="1" ht="24.95" customHeight="1">
      <c r="B95" s="125"/>
      <c r="C95" s="126"/>
      <c r="D95" s="127" t="s">
        <v>120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62">
        <f>N230</f>
        <v>0</v>
      </c>
      <c r="O95" s="263"/>
      <c r="P95" s="263"/>
      <c r="Q95" s="263"/>
      <c r="R95" s="128"/>
    </row>
    <row r="96" spans="2:47" s="7" customFormat="1" ht="19.899999999999999" customHeight="1">
      <c r="B96" s="129"/>
      <c r="C96" s="130"/>
      <c r="D96" s="104" t="s">
        <v>309</v>
      </c>
      <c r="E96" s="130"/>
      <c r="F96" s="130"/>
      <c r="G96" s="130"/>
      <c r="H96" s="130"/>
      <c r="I96" s="130"/>
      <c r="J96" s="130"/>
      <c r="K96" s="130"/>
      <c r="L96" s="130"/>
      <c r="M96" s="130"/>
      <c r="N96" s="240">
        <f>N231</f>
        <v>0</v>
      </c>
      <c r="O96" s="264"/>
      <c r="P96" s="264"/>
      <c r="Q96" s="264"/>
      <c r="R96" s="131"/>
    </row>
    <row r="97" spans="2:65" s="6" customFormat="1" ht="21.75" customHeight="1">
      <c r="B97" s="125"/>
      <c r="C97" s="126"/>
      <c r="D97" s="127" t="s">
        <v>122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65">
        <f>N237</f>
        <v>0</v>
      </c>
      <c r="O97" s="263"/>
      <c r="P97" s="263"/>
      <c r="Q97" s="263"/>
      <c r="R97" s="128"/>
    </row>
    <row r="98" spans="2:65" s="1" customFormat="1" ht="21.75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9"/>
    </row>
    <row r="99" spans="2:65" s="1" customFormat="1" ht="29.25" customHeight="1">
      <c r="B99" s="37"/>
      <c r="C99" s="124" t="s">
        <v>123</v>
      </c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261">
        <f>ROUND(N100+N101+N102+N103+N104+N105,2)</f>
        <v>0</v>
      </c>
      <c r="O99" s="266"/>
      <c r="P99" s="266"/>
      <c r="Q99" s="266"/>
      <c r="R99" s="39"/>
      <c r="T99" s="132"/>
      <c r="U99" s="133" t="s">
        <v>41</v>
      </c>
    </row>
    <row r="100" spans="2:65" s="1" customFormat="1" ht="18" customHeight="1">
      <c r="B100" s="134"/>
      <c r="C100" s="135"/>
      <c r="D100" s="241" t="s">
        <v>124</v>
      </c>
      <c r="E100" s="267"/>
      <c r="F100" s="267"/>
      <c r="G100" s="267"/>
      <c r="H100" s="267"/>
      <c r="I100" s="135"/>
      <c r="J100" s="135"/>
      <c r="K100" s="135"/>
      <c r="L100" s="135"/>
      <c r="M100" s="135"/>
      <c r="N100" s="239">
        <f>ROUND(N88*T100,2)</f>
        <v>0</v>
      </c>
      <c r="O100" s="268"/>
      <c r="P100" s="268"/>
      <c r="Q100" s="268"/>
      <c r="R100" s="137"/>
      <c r="S100" s="138"/>
      <c r="T100" s="139"/>
      <c r="U100" s="140" t="s">
        <v>44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41" t="s">
        <v>125</v>
      </c>
      <c r="AZ100" s="138"/>
      <c r="BA100" s="138"/>
      <c r="BB100" s="138"/>
      <c r="BC100" s="138"/>
      <c r="BD100" s="138"/>
      <c r="BE100" s="142">
        <f t="shared" ref="BE100:BE105" si="0">IF(U100="základná",N100,0)</f>
        <v>0</v>
      </c>
      <c r="BF100" s="142">
        <f t="shared" ref="BF100:BF105" si="1">IF(U100="znížená",N100,0)</f>
        <v>0</v>
      </c>
      <c r="BG100" s="142">
        <f t="shared" ref="BG100:BG105" si="2">IF(U100="zákl. prenesená",N100,0)</f>
        <v>0</v>
      </c>
      <c r="BH100" s="142">
        <f t="shared" ref="BH100:BH105" si="3">IF(U100="zníž. prenesená",N100,0)</f>
        <v>0</v>
      </c>
      <c r="BI100" s="142">
        <f t="shared" ref="BI100:BI105" si="4">IF(U100="nulová",N100,0)</f>
        <v>0</v>
      </c>
      <c r="BJ100" s="141" t="s">
        <v>126</v>
      </c>
      <c r="BK100" s="138"/>
      <c r="BL100" s="138"/>
      <c r="BM100" s="138"/>
    </row>
    <row r="101" spans="2:65" s="1" customFormat="1" ht="18" customHeight="1">
      <c r="B101" s="134"/>
      <c r="C101" s="135"/>
      <c r="D101" s="241" t="s">
        <v>127</v>
      </c>
      <c r="E101" s="267"/>
      <c r="F101" s="267"/>
      <c r="G101" s="267"/>
      <c r="H101" s="267"/>
      <c r="I101" s="135"/>
      <c r="J101" s="135"/>
      <c r="K101" s="135"/>
      <c r="L101" s="135"/>
      <c r="M101" s="135"/>
      <c r="N101" s="239">
        <f>ROUND(N88*T101,2)</f>
        <v>0</v>
      </c>
      <c r="O101" s="268"/>
      <c r="P101" s="268"/>
      <c r="Q101" s="268"/>
      <c r="R101" s="137"/>
      <c r="S101" s="138"/>
      <c r="T101" s="139"/>
      <c r="U101" s="140" t="s">
        <v>44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41" t="s">
        <v>125</v>
      </c>
      <c r="AZ101" s="138"/>
      <c r="BA101" s="138"/>
      <c r="BB101" s="138"/>
      <c r="BC101" s="138"/>
      <c r="BD101" s="138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126</v>
      </c>
      <c r="BK101" s="138"/>
      <c r="BL101" s="138"/>
      <c r="BM101" s="138"/>
    </row>
    <row r="102" spans="2:65" s="1" customFormat="1" ht="18" customHeight="1">
      <c r="B102" s="134"/>
      <c r="C102" s="135"/>
      <c r="D102" s="241" t="s">
        <v>128</v>
      </c>
      <c r="E102" s="267"/>
      <c r="F102" s="267"/>
      <c r="G102" s="267"/>
      <c r="H102" s="267"/>
      <c r="I102" s="135"/>
      <c r="J102" s="135"/>
      <c r="K102" s="135"/>
      <c r="L102" s="135"/>
      <c r="M102" s="135"/>
      <c r="N102" s="239">
        <f>ROUND(N88*T102,2)</f>
        <v>0</v>
      </c>
      <c r="O102" s="268"/>
      <c r="P102" s="268"/>
      <c r="Q102" s="268"/>
      <c r="R102" s="137"/>
      <c r="S102" s="138"/>
      <c r="T102" s="139"/>
      <c r="U102" s="140" t="s">
        <v>44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41" t="s">
        <v>125</v>
      </c>
      <c r="AZ102" s="138"/>
      <c r="BA102" s="138"/>
      <c r="BB102" s="138"/>
      <c r="BC102" s="138"/>
      <c r="BD102" s="138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126</v>
      </c>
      <c r="BK102" s="138"/>
      <c r="BL102" s="138"/>
      <c r="BM102" s="138"/>
    </row>
    <row r="103" spans="2:65" s="1" customFormat="1" ht="18" customHeight="1">
      <c r="B103" s="134"/>
      <c r="C103" s="135"/>
      <c r="D103" s="241" t="s">
        <v>129</v>
      </c>
      <c r="E103" s="267"/>
      <c r="F103" s="267"/>
      <c r="G103" s="267"/>
      <c r="H103" s="267"/>
      <c r="I103" s="135"/>
      <c r="J103" s="135"/>
      <c r="K103" s="135"/>
      <c r="L103" s="135"/>
      <c r="M103" s="135"/>
      <c r="N103" s="239">
        <f>ROUND(N88*T103,2)</f>
        <v>0</v>
      </c>
      <c r="O103" s="268"/>
      <c r="P103" s="268"/>
      <c r="Q103" s="268"/>
      <c r="R103" s="137"/>
      <c r="S103" s="138"/>
      <c r="T103" s="139"/>
      <c r="U103" s="140" t="s">
        <v>44</v>
      </c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41" t="s">
        <v>125</v>
      </c>
      <c r="AZ103" s="138"/>
      <c r="BA103" s="138"/>
      <c r="BB103" s="138"/>
      <c r="BC103" s="138"/>
      <c r="BD103" s="138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126</v>
      </c>
      <c r="BK103" s="138"/>
      <c r="BL103" s="138"/>
      <c r="BM103" s="138"/>
    </row>
    <row r="104" spans="2:65" s="1" customFormat="1" ht="18" customHeight="1">
      <c r="B104" s="134"/>
      <c r="C104" s="135"/>
      <c r="D104" s="241" t="s">
        <v>130</v>
      </c>
      <c r="E104" s="267"/>
      <c r="F104" s="267"/>
      <c r="G104" s="267"/>
      <c r="H104" s="267"/>
      <c r="I104" s="135"/>
      <c r="J104" s="135"/>
      <c r="K104" s="135"/>
      <c r="L104" s="135"/>
      <c r="M104" s="135"/>
      <c r="N104" s="239">
        <f>ROUND(N88*T104,2)</f>
        <v>0</v>
      </c>
      <c r="O104" s="268"/>
      <c r="P104" s="268"/>
      <c r="Q104" s="268"/>
      <c r="R104" s="137"/>
      <c r="S104" s="138"/>
      <c r="T104" s="139"/>
      <c r="U104" s="140" t="s">
        <v>44</v>
      </c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41" t="s">
        <v>125</v>
      </c>
      <c r="AZ104" s="138"/>
      <c r="BA104" s="138"/>
      <c r="BB104" s="138"/>
      <c r="BC104" s="138"/>
      <c r="BD104" s="138"/>
      <c r="BE104" s="142">
        <f t="shared" si="0"/>
        <v>0</v>
      </c>
      <c r="BF104" s="142">
        <f t="shared" si="1"/>
        <v>0</v>
      </c>
      <c r="BG104" s="142">
        <f t="shared" si="2"/>
        <v>0</v>
      </c>
      <c r="BH104" s="142">
        <f t="shared" si="3"/>
        <v>0</v>
      </c>
      <c r="BI104" s="142">
        <f t="shared" si="4"/>
        <v>0</v>
      </c>
      <c r="BJ104" s="141" t="s">
        <v>126</v>
      </c>
      <c r="BK104" s="138"/>
      <c r="BL104" s="138"/>
      <c r="BM104" s="138"/>
    </row>
    <row r="105" spans="2:65" s="1" customFormat="1" ht="18" customHeight="1">
      <c r="B105" s="134"/>
      <c r="C105" s="135"/>
      <c r="D105" s="136" t="s">
        <v>131</v>
      </c>
      <c r="E105" s="135"/>
      <c r="F105" s="135"/>
      <c r="G105" s="135"/>
      <c r="H105" s="135"/>
      <c r="I105" s="135"/>
      <c r="J105" s="135"/>
      <c r="K105" s="135"/>
      <c r="L105" s="135"/>
      <c r="M105" s="135"/>
      <c r="N105" s="239">
        <f>ROUND(N88*T105,2)</f>
        <v>0</v>
      </c>
      <c r="O105" s="268"/>
      <c r="P105" s="268"/>
      <c r="Q105" s="268"/>
      <c r="R105" s="137"/>
      <c r="S105" s="138"/>
      <c r="T105" s="143"/>
      <c r="U105" s="144" t="s">
        <v>44</v>
      </c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41" t="s">
        <v>132</v>
      </c>
      <c r="AZ105" s="138"/>
      <c r="BA105" s="138"/>
      <c r="BB105" s="138"/>
      <c r="BC105" s="138"/>
      <c r="BD105" s="138"/>
      <c r="BE105" s="142">
        <f t="shared" si="0"/>
        <v>0</v>
      </c>
      <c r="BF105" s="142">
        <f t="shared" si="1"/>
        <v>0</v>
      </c>
      <c r="BG105" s="142">
        <f t="shared" si="2"/>
        <v>0</v>
      </c>
      <c r="BH105" s="142">
        <f t="shared" si="3"/>
        <v>0</v>
      </c>
      <c r="BI105" s="142">
        <f t="shared" si="4"/>
        <v>0</v>
      </c>
      <c r="BJ105" s="141" t="s">
        <v>126</v>
      </c>
      <c r="BK105" s="138"/>
      <c r="BL105" s="138"/>
      <c r="BM105" s="138"/>
    </row>
    <row r="106" spans="2:65" s="1" customFormat="1" ht="13.5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65" s="1" customFormat="1" ht="29.25" customHeight="1">
      <c r="B107" s="37"/>
      <c r="C107" s="115" t="s">
        <v>101</v>
      </c>
      <c r="D107" s="116"/>
      <c r="E107" s="116"/>
      <c r="F107" s="116"/>
      <c r="G107" s="116"/>
      <c r="H107" s="116"/>
      <c r="I107" s="116"/>
      <c r="J107" s="116"/>
      <c r="K107" s="116"/>
      <c r="L107" s="245">
        <f>ROUND(SUM(N88+N99),2)</f>
        <v>0</v>
      </c>
      <c r="M107" s="245"/>
      <c r="N107" s="245"/>
      <c r="O107" s="245"/>
      <c r="P107" s="245"/>
      <c r="Q107" s="245"/>
      <c r="R107" s="39"/>
    </row>
    <row r="108" spans="2:65" s="1" customFormat="1" ht="6.95" customHeight="1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3"/>
    </row>
    <row r="112" spans="2:65" s="1" customFormat="1" ht="6.95" customHeight="1"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6"/>
    </row>
    <row r="113" spans="2:65" s="1" customFormat="1" ht="36.950000000000003" customHeight="1">
      <c r="B113" s="37"/>
      <c r="C113" s="205" t="s">
        <v>133</v>
      </c>
      <c r="D113" s="250"/>
      <c r="E113" s="250"/>
      <c r="F113" s="250"/>
      <c r="G113" s="250"/>
      <c r="H113" s="250"/>
      <c r="I113" s="250"/>
      <c r="J113" s="250"/>
      <c r="K113" s="250"/>
      <c r="L113" s="250"/>
      <c r="M113" s="250"/>
      <c r="N113" s="250"/>
      <c r="O113" s="250"/>
      <c r="P113" s="250"/>
      <c r="Q113" s="250"/>
      <c r="R113" s="39"/>
    </row>
    <row r="114" spans="2:65" s="1" customFormat="1" ht="6.9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1" customFormat="1" ht="30" customHeight="1">
      <c r="B115" s="37"/>
      <c r="C115" s="32" t="s">
        <v>18</v>
      </c>
      <c r="D115" s="38"/>
      <c r="E115" s="38"/>
      <c r="F115" s="248" t="str">
        <f>F6</f>
        <v>VODOZÁDRŽNÉ OPATRENIA V INTRAVILÁNE MESTA BREZNO - VEREJNÝ PRIESTOR CENTRA MESTA</v>
      </c>
      <c r="G115" s="249"/>
      <c r="H115" s="249"/>
      <c r="I115" s="249"/>
      <c r="J115" s="249"/>
      <c r="K115" s="249"/>
      <c r="L115" s="249"/>
      <c r="M115" s="249"/>
      <c r="N115" s="249"/>
      <c r="O115" s="249"/>
      <c r="P115" s="249"/>
      <c r="Q115" s="38"/>
      <c r="R115" s="39"/>
    </row>
    <row r="116" spans="2:65" s="1" customFormat="1" ht="36.950000000000003" customHeight="1">
      <c r="B116" s="37"/>
      <c r="C116" s="71" t="s">
        <v>108</v>
      </c>
      <c r="D116" s="38"/>
      <c r="E116" s="38"/>
      <c r="F116" s="225" t="str">
        <f>F7</f>
        <v>2-18-2 - SO 02 OPRAVA SPEVNENÝCH PLOCH</v>
      </c>
      <c r="G116" s="250"/>
      <c r="H116" s="250"/>
      <c r="I116" s="250"/>
      <c r="J116" s="250"/>
      <c r="K116" s="250"/>
      <c r="L116" s="250"/>
      <c r="M116" s="250"/>
      <c r="N116" s="250"/>
      <c r="O116" s="250"/>
      <c r="P116" s="250"/>
      <c r="Q116" s="38"/>
      <c r="R116" s="39"/>
    </row>
    <row r="117" spans="2:65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9"/>
    </row>
    <row r="118" spans="2:65" s="1" customFormat="1" ht="18" customHeight="1">
      <c r="B118" s="37"/>
      <c r="C118" s="32" t="s">
        <v>22</v>
      </c>
      <c r="D118" s="38"/>
      <c r="E118" s="38"/>
      <c r="F118" s="30" t="str">
        <f>F9</f>
        <v>parc.č. KN-C 3382, 3383, k.ú. Brezno</v>
      </c>
      <c r="G118" s="38"/>
      <c r="H118" s="38"/>
      <c r="I118" s="38"/>
      <c r="J118" s="38"/>
      <c r="K118" s="32" t="s">
        <v>24</v>
      </c>
      <c r="L118" s="38"/>
      <c r="M118" s="252" t="str">
        <f>IF(O9="","",O9)</f>
        <v>5. 7. 2018</v>
      </c>
      <c r="N118" s="252"/>
      <c r="O118" s="252"/>
      <c r="P118" s="252"/>
      <c r="Q118" s="38"/>
      <c r="R118" s="39"/>
    </row>
    <row r="119" spans="2:65" s="1" customFormat="1" ht="6.95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</row>
    <row r="120" spans="2:65" s="1" customFormat="1">
      <c r="B120" s="37"/>
      <c r="C120" s="32" t="s">
        <v>26</v>
      </c>
      <c r="D120" s="38"/>
      <c r="E120" s="38"/>
      <c r="F120" s="30" t="str">
        <f>E12</f>
        <v>Mesto Brezno</v>
      </c>
      <c r="G120" s="38"/>
      <c r="H120" s="38"/>
      <c r="I120" s="38"/>
      <c r="J120" s="38"/>
      <c r="K120" s="32" t="s">
        <v>32</v>
      </c>
      <c r="L120" s="38"/>
      <c r="M120" s="209" t="str">
        <f>E18</f>
        <v>Ing. Barbora Halásová</v>
      </c>
      <c r="N120" s="209"/>
      <c r="O120" s="209"/>
      <c r="P120" s="209"/>
      <c r="Q120" s="209"/>
      <c r="R120" s="39"/>
    </row>
    <row r="121" spans="2:65" s="1" customFormat="1" ht="14.45" customHeight="1">
      <c r="B121" s="37"/>
      <c r="C121" s="32" t="s">
        <v>30</v>
      </c>
      <c r="D121" s="38"/>
      <c r="E121" s="38"/>
      <c r="F121" s="30" t="str">
        <f>IF(E15="","",E15)</f>
        <v>Vyplň údaj</v>
      </c>
      <c r="G121" s="38"/>
      <c r="H121" s="38"/>
      <c r="I121" s="38"/>
      <c r="J121" s="38"/>
      <c r="K121" s="32" t="s">
        <v>35</v>
      </c>
      <c r="L121" s="38"/>
      <c r="M121" s="209" t="str">
        <f>E21</f>
        <v>Peter Vandriak</v>
      </c>
      <c r="N121" s="209"/>
      <c r="O121" s="209"/>
      <c r="P121" s="209"/>
      <c r="Q121" s="209"/>
      <c r="R121" s="39"/>
    </row>
    <row r="122" spans="2:65" s="1" customFormat="1" ht="10.35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9"/>
    </row>
    <row r="123" spans="2:65" s="8" customFormat="1" ht="29.25" customHeight="1">
      <c r="B123" s="145"/>
      <c r="C123" s="146" t="s">
        <v>134</v>
      </c>
      <c r="D123" s="147" t="s">
        <v>135</v>
      </c>
      <c r="E123" s="147" t="s">
        <v>59</v>
      </c>
      <c r="F123" s="269" t="s">
        <v>136</v>
      </c>
      <c r="G123" s="269"/>
      <c r="H123" s="269"/>
      <c r="I123" s="269"/>
      <c r="J123" s="147" t="s">
        <v>137</v>
      </c>
      <c r="K123" s="147" t="s">
        <v>138</v>
      </c>
      <c r="L123" s="269" t="s">
        <v>139</v>
      </c>
      <c r="M123" s="269"/>
      <c r="N123" s="269" t="s">
        <v>113</v>
      </c>
      <c r="O123" s="269"/>
      <c r="P123" s="269"/>
      <c r="Q123" s="270"/>
      <c r="R123" s="148"/>
      <c r="T123" s="78" t="s">
        <v>140</v>
      </c>
      <c r="U123" s="79" t="s">
        <v>41</v>
      </c>
      <c r="V123" s="79" t="s">
        <v>141</v>
      </c>
      <c r="W123" s="79" t="s">
        <v>142</v>
      </c>
      <c r="X123" s="79" t="s">
        <v>143</v>
      </c>
      <c r="Y123" s="79" t="s">
        <v>144</v>
      </c>
      <c r="Z123" s="79" t="s">
        <v>145</v>
      </c>
      <c r="AA123" s="80" t="s">
        <v>146</v>
      </c>
    </row>
    <row r="124" spans="2:65" s="1" customFormat="1" ht="29.25" customHeight="1">
      <c r="B124" s="37"/>
      <c r="C124" s="82" t="s">
        <v>110</v>
      </c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289">
        <f>BK124</f>
        <v>0</v>
      </c>
      <c r="O124" s="290"/>
      <c r="P124" s="290"/>
      <c r="Q124" s="290"/>
      <c r="R124" s="39"/>
      <c r="T124" s="81"/>
      <c r="U124" s="53"/>
      <c r="V124" s="53"/>
      <c r="W124" s="149">
        <f>W125+W230+W237</f>
        <v>0</v>
      </c>
      <c r="X124" s="53"/>
      <c r="Y124" s="149">
        <f>Y125+Y230+Y237</f>
        <v>781.26513560000012</v>
      </c>
      <c r="Z124" s="53"/>
      <c r="AA124" s="150">
        <f>AA125+AA230+AA237</f>
        <v>524.67764</v>
      </c>
      <c r="AT124" s="21" t="s">
        <v>76</v>
      </c>
      <c r="AU124" s="21" t="s">
        <v>115</v>
      </c>
      <c r="BK124" s="151">
        <f>BK125+BK230+BK237</f>
        <v>0</v>
      </c>
    </row>
    <row r="125" spans="2:65" s="9" customFormat="1" ht="37.35" customHeight="1">
      <c r="B125" s="152"/>
      <c r="C125" s="153"/>
      <c r="D125" s="154" t="s">
        <v>116</v>
      </c>
      <c r="E125" s="154"/>
      <c r="F125" s="154"/>
      <c r="G125" s="154"/>
      <c r="H125" s="154"/>
      <c r="I125" s="154"/>
      <c r="J125" s="154"/>
      <c r="K125" s="154"/>
      <c r="L125" s="154"/>
      <c r="M125" s="154"/>
      <c r="N125" s="265">
        <f>BK125</f>
        <v>0</v>
      </c>
      <c r="O125" s="262"/>
      <c r="P125" s="262"/>
      <c r="Q125" s="262"/>
      <c r="R125" s="155"/>
      <c r="T125" s="156"/>
      <c r="U125" s="153"/>
      <c r="V125" s="153"/>
      <c r="W125" s="157">
        <f>W126+W168+W174+W214+W228</f>
        <v>0</v>
      </c>
      <c r="X125" s="153"/>
      <c r="Y125" s="157">
        <f>Y126+Y168+Y174+Y214+Y228</f>
        <v>781.12233560000016</v>
      </c>
      <c r="Z125" s="153"/>
      <c r="AA125" s="158">
        <f>AA126+AA168+AA174+AA214+AA228</f>
        <v>524.67764</v>
      </c>
      <c r="AR125" s="159" t="s">
        <v>85</v>
      </c>
      <c r="AT125" s="160" t="s">
        <v>76</v>
      </c>
      <c r="AU125" s="160" t="s">
        <v>77</v>
      </c>
      <c r="AY125" s="159" t="s">
        <v>147</v>
      </c>
      <c r="BK125" s="161">
        <f>BK126+BK168+BK174+BK214+BK228</f>
        <v>0</v>
      </c>
    </row>
    <row r="126" spans="2:65" s="9" customFormat="1" ht="19.899999999999999" customHeight="1">
      <c r="B126" s="152"/>
      <c r="C126" s="153"/>
      <c r="D126" s="162" t="s">
        <v>117</v>
      </c>
      <c r="E126" s="162"/>
      <c r="F126" s="162"/>
      <c r="G126" s="162"/>
      <c r="H126" s="162"/>
      <c r="I126" s="162"/>
      <c r="J126" s="162"/>
      <c r="K126" s="162"/>
      <c r="L126" s="162"/>
      <c r="M126" s="162"/>
      <c r="N126" s="291">
        <f>BK126</f>
        <v>0</v>
      </c>
      <c r="O126" s="292"/>
      <c r="P126" s="292"/>
      <c r="Q126" s="292"/>
      <c r="R126" s="155"/>
      <c r="T126" s="156"/>
      <c r="U126" s="153"/>
      <c r="V126" s="153"/>
      <c r="W126" s="157">
        <f>SUM(W127:W167)</f>
        <v>0</v>
      </c>
      <c r="X126" s="153"/>
      <c r="Y126" s="157">
        <f>SUM(Y127:Y167)</f>
        <v>135.59938600000001</v>
      </c>
      <c r="Z126" s="153"/>
      <c r="AA126" s="158">
        <f>SUM(AA127:AA167)</f>
        <v>524.67764</v>
      </c>
      <c r="AR126" s="159" t="s">
        <v>85</v>
      </c>
      <c r="AT126" s="160" t="s">
        <v>76</v>
      </c>
      <c r="AU126" s="160" t="s">
        <v>85</v>
      </c>
      <c r="AY126" s="159" t="s">
        <v>147</v>
      </c>
      <c r="BK126" s="161">
        <f>SUM(BK127:BK167)</f>
        <v>0</v>
      </c>
    </row>
    <row r="127" spans="2:65" s="1" customFormat="1" ht="38.25" customHeight="1">
      <c r="B127" s="134"/>
      <c r="C127" s="163" t="s">
        <v>263</v>
      </c>
      <c r="D127" s="163" t="s">
        <v>148</v>
      </c>
      <c r="E127" s="164" t="s">
        <v>310</v>
      </c>
      <c r="F127" s="271" t="s">
        <v>311</v>
      </c>
      <c r="G127" s="271"/>
      <c r="H127" s="271"/>
      <c r="I127" s="271"/>
      <c r="J127" s="165" t="s">
        <v>231</v>
      </c>
      <c r="K127" s="166">
        <v>857.04</v>
      </c>
      <c r="L127" s="272">
        <v>0</v>
      </c>
      <c r="M127" s="272"/>
      <c r="N127" s="273">
        <f>ROUND(L127*K127,2)</f>
        <v>0</v>
      </c>
      <c r="O127" s="273"/>
      <c r="P127" s="273"/>
      <c r="Q127" s="273"/>
      <c r="R127" s="137"/>
      <c r="T127" s="167" t="s">
        <v>5</v>
      </c>
      <c r="U127" s="46" t="s">
        <v>44</v>
      </c>
      <c r="V127" s="38"/>
      <c r="W127" s="168">
        <f>V127*K127</f>
        <v>0</v>
      </c>
      <c r="X127" s="168">
        <v>0</v>
      </c>
      <c r="Y127" s="168">
        <f>X127*K127</f>
        <v>0</v>
      </c>
      <c r="Z127" s="168">
        <v>0.316</v>
      </c>
      <c r="AA127" s="169">
        <f>Z127*K127</f>
        <v>270.82463999999999</v>
      </c>
      <c r="AR127" s="21" t="s">
        <v>152</v>
      </c>
      <c r="AT127" s="21" t="s">
        <v>148</v>
      </c>
      <c r="AU127" s="21" t="s">
        <v>126</v>
      </c>
      <c r="AY127" s="21" t="s">
        <v>147</v>
      </c>
      <c r="BE127" s="108">
        <f>IF(U127="základná",N127,0)</f>
        <v>0</v>
      </c>
      <c r="BF127" s="108">
        <f>IF(U127="znížená",N127,0)</f>
        <v>0</v>
      </c>
      <c r="BG127" s="108">
        <f>IF(U127="zákl. prenesená",N127,0)</f>
        <v>0</v>
      </c>
      <c r="BH127" s="108">
        <f>IF(U127="zníž. prenesená",N127,0)</f>
        <v>0</v>
      </c>
      <c r="BI127" s="108">
        <f>IF(U127="nulová",N127,0)</f>
        <v>0</v>
      </c>
      <c r="BJ127" s="21" t="s">
        <v>126</v>
      </c>
      <c r="BK127" s="108">
        <f>ROUND(L127*K127,2)</f>
        <v>0</v>
      </c>
      <c r="BL127" s="21" t="s">
        <v>152</v>
      </c>
      <c r="BM127" s="21" t="s">
        <v>312</v>
      </c>
    </row>
    <row r="128" spans="2:65" s="1" customFormat="1" ht="25.5" customHeight="1">
      <c r="B128" s="134"/>
      <c r="C128" s="163" t="s">
        <v>313</v>
      </c>
      <c r="D128" s="163" t="s">
        <v>148</v>
      </c>
      <c r="E128" s="164" t="s">
        <v>314</v>
      </c>
      <c r="F128" s="271" t="s">
        <v>315</v>
      </c>
      <c r="G128" s="271"/>
      <c r="H128" s="271"/>
      <c r="I128" s="271"/>
      <c r="J128" s="165" t="s">
        <v>316</v>
      </c>
      <c r="K128" s="166">
        <v>265.3</v>
      </c>
      <c r="L128" s="272">
        <v>0</v>
      </c>
      <c r="M128" s="272"/>
      <c r="N128" s="273">
        <f>ROUND(L128*K128,2)</f>
        <v>0</v>
      </c>
      <c r="O128" s="273"/>
      <c r="P128" s="273"/>
      <c r="Q128" s="273"/>
      <c r="R128" s="137"/>
      <c r="T128" s="167" t="s">
        <v>5</v>
      </c>
      <c r="U128" s="46" t="s">
        <v>44</v>
      </c>
      <c r="V128" s="38"/>
      <c r="W128" s="168">
        <f>V128*K128</f>
        <v>0</v>
      </c>
      <c r="X128" s="168">
        <v>0</v>
      </c>
      <c r="Y128" s="168">
        <f>X128*K128</f>
        <v>0</v>
      </c>
      <c r="Z128" s="168">
        <v>0.23</v>
      </c>
      <c r="AA128" s="169">
        <f>Z128*K128</f>
        <v>61.019000000000005</v>
      </c>
      <c r="AR128" s="21" t="s">
        <v>152</v>
      </c>
      <c r="AT128" s="21" t="s">
        <v>148</v>
      </c>
      <c r="AU128" s="21" t="s">
        <v>126</v>
      </c>
      <c r="AY128" s="21" t="s">
        <v>147</v>
      </c>
      <c r="BE128" s="108">
        <f>IF(U128="základná",N128,0)</f>
        <v>0</v>
      </c>
      <c r="BF128" s="108">
        <f>IF(U128="znížená",N128,0)</f>
        <v>0</v>
      </c>
      <c r="BG128" s="108">
        <f>IF(U128="zákl. prenesená",N128,0)</f>
        <v>0</v>
      </c>
      <c r="BH128" s="108">
        <f>IF(U128="zníž. prenesená",N128,0)</f>
        <v>0</v>
      </c>
      <c r="BI128" s="108">
        <f>IF(U128="nulová",N128,0)</f>
        <v>0</v>
      </c>
      <c r="BJ128" s="21" t="s">
        <v>126</v>
      </c>
      <c r="BK128" s="108">
        <f>ROUND(L128*K128,2)</f>
        <v>0</v>
      </c>
      <c r="BL128" s="21" t="s">
        <v>152</v>
      </c>
      <c r="BM128" s="21" t="s">
        <v>317</v>
      </c>
    </row>
    <row r="129" spans="2:65" s="1" customFormat="1" ht="38.25" customHeight="1">
      <c r="B129" s="134"/>
      <c r="C129" s="163" t="s">
        <v>297</v>
      </c>
      <c r="D129" s="163" t="s">
        <v>148</v>
      </c>
      <c r="E129" s="164" t="s">
        <v>318</v>
      </c>
      <c r="F129" s="271" t="s">
        <v>319</v>
      </c>
      <c r="G129" s="271"/>
      <c r="H129" s="271"/>
      <c r="I129" s="271"/>
      <c r="J129" s="165" t="s">
        <v>231</v>
      </c>
      <c r="K129" s="166">
        <v>857.04</v>
      </c>
      <c r="L129" s="272">
        <v>0</v>
      </c>
      <c r="M129" s="272"/>
      <c r="N129" s="273">
        <f>ROUND(L129*K129,2)</f>
        <v>0</v>
      </c>
      <c r="O129" s="273"/>
      <c r="P129" s="273"/>
      <c r="Q129" s="273"/>
      <c r="R129" s="137"/>
      <c r="T129" s="167" t="s">
        <v>5</v>
      </c>
      <c r="U129" s="46" t="s">
        <v>44</v>
      </c>
      <c r="V129" s="38"/>
      <c r="W129" s="168">
        <f>V129*K129</f>
        <v>0</v>
      </c>
      <c r="X129" s="168">
        <v>0</v>
      </c>
      <c r="Y129" s="168">
        <f>X129*K129</f>
        <v>0</v>
      </c>
      <c r="Z129" s="168">
        <v>0.22500000000000001</v>
      </c>
      <c r="AA129" s="169">
        <f>Z129*K129</f>
        <v>192.834</v>
      </c>
      <c r="AR129" s="21" t="s">
        <v>152</v>
      </c>
      <c r="AT129" s="21" t="s">
        <v>148</v>
      </c>
      <c r="AU129" s="21" t="s">
        <v>126</v>
      </c>
      <c r="AY129" s="21" t="s">
        <v>147</v>
      </c>
      <c r="BE129" s="108">
        <f>IF(U129="základná",N129,0)</f>
        <v>0</v>
      </c>
      <c r="BF129" s="108">
        <f>IF(U129="znížená",N129,0)</f>
        <v>0</v>
      </c>
      <c r="BG129" s="108">
        <f>IF(U129="zákl. prenesená",N129,0)</f>
        <v>0</v>
      </c>
      <c r="BH129" s="108">
        <f>IF(U129="zníž. prenesená",N129,0)</f>
        <v>0</v>
      </c>
      <c r="BI129" s="108">
        <f>IF(U129="nulová",N129,0)</f>
        <v>0</v>
      </c>
      <c r="BJ129" s="21" t="s">
        <v>126</v>
      </c>
      <c r="BK129" s="108">
        <f>ROUND(L129*K129,2)</f>
        <v>0</v>
      </c>
      <c r="BL129" s="21" t="s">
        <v>152</v>
      </c>
      <c r="BM129" s="21" t="s">
        <v>320</v>
      </c>
    </row>
    <row r="130" spans="2:65" s="1" customFormat="1" ht="25.5" customHeight="1">
      <c r="B130" s="134"/>
      <c r="C130" s="163" t="s">
        <v>321</v>
      </c>
      <c r="D130" s="163" t="s">
        <v>148</v>
      </c>
      <c r="E130" s="164" t="s">
        <v>322</v>
      </c>
      <c r="F130" s="271" t="s">
        <v>323</v>
      </c>
      <c r="G130" s="271"/>
      <c r="H130" s="271"/>
      <c r="I130" s="271"/>
      <c r="J130" s="165" t="s">
        <v>151</v>
      </c>
      <c r="K130" s="166">
        <v>250.16200000000001</v>
      </c>
      <c r="L130" s="272">
        <v>0</v>
      </c>
      <c r="M130" s="272"/>
      <c r="N130" s="273">
        <f>ROUND(L130*K130,2)</f>
        <v>0</v>
      </c>
      <c r="O130" s="273"/>
      <c r="P130" s="273"/>
      <c r="Q130" s="273"/>
      <c r="R130" s="137"/>
      <c r="T130" s="167" t="s">
        <v>5</v>
      </c>
      <c r="U130" s="46" t="s">
        <v>44</v>
      </c>
      <c r="V130" s="38"/>
      <c r="W130" s="168">
        <f>V130*K130</f>
        <v>0</v>
      </c>
      <c r="X130" s="168">
        <v>0</v>
      </c>
      <c r="Y130" s="168">
        <f>X130*K130</f>
        <v>0</v>
      </c>
      <c r="Z130" s="168">
        <v>0</v>
      </c>
      <c r="AA130" s="169">
        <f>Z130*K130</f>
        <v>0</v>
      </c>
      <c r="AR130" s="21" t="s">
        <v>152</v>
      </c>
      <c r="AT130" s="21" t="s">
        <v>148</v>
      </c>
      <c r="AU130" s="21" t="s">
        <v>126</v>
      </c>
      <c r="AY130" s="21" t="s">
        <v>147</v>
      </c>
      <c r="BE130" s="108">
        <f>IF(U130="základná",N130,0)</f>
        <v>0</v>
      </c>
      <c r="BF130" s="108">
        <f>IF(U130="znížená",N130,0)</f>
        <v>0</v>
      </c>
      <c r="BG130" s="108">
        <f>IF(U130="zákl. prenesená",N130,0)</f>
        <v>0</v>
      </c>
      <c r="BH130" s="108">
        <f>IF(U130="zníž. prenesená",N130,0)</f>
        <v>0</v>
      </c>
      <c r="BI130" s="108">
        <f>IF(U130="nulová",N130,0)</f>
        <v>0</v>
      </c>
      <c r="BJ130" s="21" t="s">
        <v>126</v>
      </c>
      <c r="BK130" s="108">
        <f>ROUND(L130*K130,2)</f>
        <v>0</v>
      </c>
      <c r="BL130" s="21" t="s">
        <v>152</v>
      </c>
      <c r="BM130" s="21" t="s">
        <v>324</v>
      </c>
    </row>
    <row r="131" spans="2:65" s="11" customFormat="1" ht="16.5" customHeight="1">
      <c r="B131" s="177"/>
      <c r="C131" s="178"/>
      <c r="D131" s="178"/>
      <c r="E131" s="179" t="s">
        <v>5</v>
      </c>
      <c r="F131" s="282" t="s">
        <v>325</v>
      </c>
      <c r="G131" s="283"/>
      <c r="H131" s="283"/>
      <c r="I131" s="283"/>
      <c r="J131" s="178"/>
      <c r="K131" s="180">
        <v>221.27699999999999</v>
      </c>
      <c r="L131" s="178"/>
      <c r="M131" s="178"/>
      <c r="N131" s="178"/>
      <c r="O131" s="178"/>
      <c r="P131" s="178"/>
      <c r="Q131" s="178"/>
      <c r="R131" s="181"/>
      <c r="T131" s="182"/>
      <c r="U131" s="178"/>
      <c r="V131" s="178"/>
      <c r="W131" s="178"/>
      <c r="X131" s="178"/>
      <c r="Y131" s="178"/>
      <c r="Z131" s="178"/>
      <c r="AA131" s="183"/>
      <c r="AT131" s="184" t="s">
        <v>155</v>
      </c>
      <c r="AU131" s="184" t="s">
        <v>126</v>
      </c>
      <c r="AV131" s="11" t="s">
        <v>126</v>
      </c>
      <c r="AW131" s="11" t="s">
        <v>34</v>
      </c>
      <c r="AX131" s="11" t="s">
        <v>77</v>
      </c>
      <c r="AY131" s="184" t="s">
        <v>147</v>
      </c>
    </row>
    <row r="132" spans="2:65" s="11" customFormat="1" ht="16.5" customHeight="1">
      <c r="B132" s="177"/>
      <c r="C132" s="178"/>
      <c r="D132" s="178"/>
      <c r="E132" s="179" t="s">
        <v>5</v>
      </c>
      <c r="F132" s="276" t="s">
        <v>326</v>
      </c>
      <c r="G132" s="277"/>
      <c r="H132" s="277"/>
      <c r="I132" s="277"/>
      <c r="J132" s="178"/>
      <c r="K132" s="180">
        <v>27.885000000000002</v>
      </c>
      <c r="L132" s="178"/>
      <c r="M132" s="178"/>
      <c r="N132" s="178"/>
      <c r="O132" s="178"/>
      <c r="P132" s="178"/>
      <c r="Q132" s="178"/>
      <c r="R132" s="181"/>
      <c r="T132" s="182"/>
      <c r="U132" s="178"/>
      <c r="V132" s="178"/>
      <c r="W132" s="178"/>
      <c r="X132" s="178"/>
      <c r="Y132" s="178"/>
      <c r="Z132" s="178"/>
      <c r="AA132" s="183"/>
      <c r="AT132" s="184" t="s">
        <v>155</v>
      </c>
      <c r="AU132" s="184" t="s">
        <v>126</v>
      </c>
      <c r="AV132" s="11" t="s">
        <v>126</v>
      </c>
      <c r="AW132" s="11" t="s">
        <v>34</v>
      </c>
      <c r="AX132" s="11" t="s">
        <v>77</v>
      </c>
      <c r="AY132" s="184" t="s">
        <v>147</v>
      </c>
    </row>
    <row r="133" spans="2:65" s="11" customFormat="1" ht="16.5" customHeight="1">
      <c r="B133" s="177"/>
      <c r="C133" s="178"/>
      <c r="D133" s="178"/>
      <c r="E133" s="179" t="s">
        <v>5</v>
      </c>
      <c r="F133" s="276" t="s">
        <v>327</v>
      </c>
      <c r="G133" s="277"/>
      <c r="H133" s="277"/>
      <c r="I133" s="277"/>
      <c r="J133" s="178"/>
      <c r="K133" s="180">
        <v>1</v>
      </c>
      <c r="L133" s="178"/>
      <c r="M133" s="178"/>
      <c r="N133" s="178"/>
      <c r="O133" s="178"/>
      <c r="P133" s="178"/>
      <c r="Q133" s="178"/>
      <c r="R133" s="181"/>
      <c r="T133" s="182"/>
      <c r="U133" s="178"/>
      <c r="V133" s="178"/>
      <c r="W133" s="178"/>
      <c r="X133" s="178"/>
      <c r="Y133" s="178"/>
      <c r="Z133" s="178"/>
      <c r="AA133" s="183"/>
      <c r="AT133" s="184" t="s">
        <v>155</v>
      </c>
      <c r="AU133" s="184" t="s">
        <v>126</v>
      </c>
      <c r="AV133" s="11" t="s">
        <v>126</v>
      </c>
      <c r="AW133" s="11" t="s">
        <v>34</v>
      </c>
      <c r="AX133" s="11" t="s">
        <v>77</v>
      </c>
      <c r="AY133" s="184" t="s">
        <v>147</v>
      </c>
    </row>
    <row r="134" spans="2:65" s="12" customFormat="1" ht="16.5" customHeight="1">
      <c r="B134" s="185"/>
      <c r="C134" s="186"/>
      <c r="D134" s="186"/>
      <c r="E134" s="187" t="s">
        <v>5</v>
      </c>
      <c r="F134" s="280" t="s">
        <v>161</v>
      </c>
      <c r="G134" s="281"/>
      <c r="H134" s="281"/>
      <c r="I134" s="281"/>
      <c r="J134" s="186"/>
      <c r="K134" s="188">
        <v>250.16200000000001</v>
      </c>
      <c r="L134" s="186"/>
      <c r="M134" s="186"/>
      <c r="N134" s="186"/>
      <c r="O134" s="186"/>
      <c r="P134" s="186"/>
      <c r="Q134" s="186"/>
      <c r="R134" s="189"/>
      <c r="T134" s="190"/>
      <c r="U134" s="186"/>
      <c r="V134" s="186"/>
      <c r="W134" s="186"/>
      <c r="X134" s="186"/>
      <c r="Y134" s="186"/>
      <c r="Z134" s="186"/>
      <c r="AA134" s="191"/>
      <c r="AT134" s="192" t="s">
        <v>155</v>
      </c>
      <c r="AU134" s="192" t="s">
        <v>126</v>
      </c>
      <c r="AV134" s="12" t="s">
        <v>152</v>
      </c>
      <c r="AW134" s="12" t="s">
        <v>34</v>
      </c>
      <c r="AX134" s="12" t="s">
        <v>85</v>
      </c>
      <c r="AY134" s="192" t="s">
        <v>147</v>
      </c>
    </row>
    <row r="135" spans="2:65" s="1" customFormat="1" ht="25.5" customHeight="1">
      <c r="B135" s="134"/>
      <c r="C135" s="163" t="s">
        <v>152</v>
      </c>
      <c r="D135" s="163" t="s">
        <v>148</v>
      </c>
      <c r="E135" s="164" t="s">
        <v>328</v>
      </c>
      <c r="F135" s="271" t="s">
        <v>329</v>
      </c>
      <c r="G135" s="271"/>
      <c r="H135" s="271"/>
      <c r="I135" s="271"/>
      <c r="J135" s="165" t="s">
        <v>151</v>
      </c>
      <c r="K135" s="166">
        <v>250.16200000000001</v>
      </c>
      <c r="L135" s="272">
        <v>0</v>
      </c>
      <c r="M135" s="272"/>
      <c r="N135" s="273">
        <f>ROUND(L135*K135,2)</f>
        <v>0</v>
      </c>
      <c r="O135" s="273"/>
      <c r="P135" s="273"/>
      <c r="Q135" s="273"/>
      <c r="R135" s="137"/>
      <c r="T135" s="167" t="s">
        <v>5</v>
      </c>
      <c r="U135" s="46" t="s">
        <v>44</v>
      </c>
      <c r="V135" s="38"/>
      <c r="W135" s="168">
        <f>V135*K135</f>
        <v>0</v>
      </c>
      <c r="X135" s="168">
        <v>0</v>
      </c>
      <c r="Y135" s="168">
        <f>X135*K135</f>
        <v>0</v>
      </c>
      <c r="Z135" s="168">
        <v>0</v>
      </c>
      <c r="AA135" s="169">
        <f>Z135*K135</f>
        <v>0</v>
      </c>
      <c r="AR135" s="21" t="s">
        <v>152</v>
      </c>
      <c r="AT135" s="21" t="s">
        <v>148</v>
      </c>
      <c r="AU135" s="21" t="s">
        <v>126</v>
      </c>
      <c r="AY135" s="21" t="s">
        <v>147</v>
      </c>
      <c r="BE135" s="108">
        <f>IF(U135="základná",N135,0)</f>
        <v>0</v>
      </c>
      <c r="BF135" s="108">
        <f>IF(U135="znížená",N135,0)</f>
        <v>0</v>
      </c>
      <c r="BG135" s="108">
        <f>IF(U135="zákl. prenesená",N135,0)</f>
        <v>0</v>
      </c>
      <c r="BH135" s="108">
        <f>IF(U135="zníž. prenesená",N135,0)</f>
        <v>0</v>
      </c>
      <c r="BI135" s="108">
        <f>IF(U135="nulová",N135,0)</f>
        <v>0</v>
      </c>
      <c r="BJ135" s="21" t="s">
        <v>126</v>
      </c>
      <c r="BK135" s="108">
        <f>ROUND(L135*K135,2)</f>
        <v>0</v>
      </c>
      <c r="BL135" s="21" t="s">
        <v>152</v>
      </c>
      <c r="BM135" s="21" t="s">
        <v>330</v>
      </c>
    </row>
    <row r="136" spans="2:65" s="1" customFormat="1" ht="25.5" customHeight="1">
      <c r="B136" s="134"/>
      <c r="C136" s="163" t="s">
        <v>331</v>
      </c>
      <c r="D136" s="163" t="s">
        <v>148</v>
      </c>
      <c r="E136" s="164" t="s">
        <v>166</v>
      </c>
      <c r="F136" s="271" t="s">
        <v>167</v>
      </c>
      <c r="G136" s="271"/>
      <c r="H136" s="271"/>
      <c r="I136" s="271"/>
      <c r="J136" s="165" t="s">
        <v>151</v>
      </c>
      <c r="K136" s="166">
        <v>13.5</v>
      </c>
      <c r="L136" s="272">
        <v>0</v>
      </c>
      <c r="M136" s="272"/>
      <c r="N136" s="273">
        <f>ROUND(L136*K136,2)</f>
        <v>0</v>
      </c>
      <c r="O136" s="273"/>
      <c r="P136" s="273"/>
      <c r="Q136" s="273"/>
      <c r="R136" s="137"/>
      <c r="T136" s="167" t="s">
        <v>5</v>
      </c>
      <c r="U136" s="46" t="s">
        <v>44</v>
      </c>
      <c r="V136" s="38"/>
      <c r="W136" s="168">
        <f>V136*K136</f>
        <v>0</v>
      </c>
      <c r="X136" s="168">
        <v>0</v>
      </c>
      <c r="Y136" s="168">
        <f>X136*K136</f>
        <v>0</v>
      </c>
      <c r="Z136" s="168">
        <v>0</v>
      </c>
      <c r="AA136" s="169">
        <f>Z136*K136</f>
        <v>0</v>
      </c>
      <c r="AR136" s="21" t="s">
        <v>152</v>
      </c>
      <c r="AT136" s="21" t="s">
        <v>148</v>
      </c>
      <c r="AU136" s="21" t="s">
        <v>126</v>
      </c>
      <c r="AY136" s="21" t="s">
        <v>147</v>
      </c>
      <c r="BE136" s="108">
        <f>IF(U136="základná",N136,0)</f>
        <v>0</v>
      </c>
      <c r="BF136" s="108">
        <f>IF(U136="znížená",N136,0)</f>
        <v>0</v>
      </c>
      <c r="BG136" s="108">
        <f>IF(U136="zákl. prenesená",N136,0)</f>
        <v>0</v>
      </c>
      <c r="BH136" s="108">
        <f>IF(U136="zníž. prenesená",N136,0)</f>
        <v>0</v>
      </c>
      <c r="BI136" s="108">
        <f>IF(U136="nulová",N136,0)</f>
        <v>0</v>
      </c>
      <c r="BJ136" s="21" t="s">
        <v>126</v>
      </c>
      <c r="BK136" s="108">
        <f>ROUND(L136*K136,2)</f>
        <v>0</v>
      </c>
      <c r="BL136" s="21" t="s">
        <v>152</v>
      </c>
      <c r="BM136" s="21" t="s">
        <v>332</v>
      </c>
    </row>
    <row r="137" spans="2:65" s="11" customFormat="1" ht="16.5" customHeight="1">
      <c r="B137" s="177"/>
      <c r="C137" s="178"/>
      <c r="D137" s="178"/>
      <c r="E137" s="179" t="s">
        <v>5</v>
      </c>
      <c r="F137" s="282" t="s">
        <v>333</v>
      </c>
      <c r="G137" s="283"/>
      <c r="H137" s="283"/>
      <c r="I137" s="283"/>
      <c r="J137" s="178"/>
      <c r="K137" s="180">
        <v>13.5</v>
      </c>
      <c r="L137" s="178"/>
      <c r="M137" s="178"/>
      <c r="N137" s="178"/>
      <c r="O137" s="178"/>
      <c r="P137" s="178"/>
      <c r="Q137" s="178"/>
      <c r="R137" s="181"/>
      <c r="T137" s="182"/>
      <c r="U137" s="178"/>
      <c r="V137" s="178"/>
      <c r="W137" s="178"/>
      <c r="X137" s="178"/>
      <c r="Y137" s="178"/>
      <c r="Z137" s="178"/>
      <c r="AA137" s="183"/>
      <c r="AT137" s="184" t="s">
        <v>155</v>
      </c>
      <c r="AU137" s="184" t="s">
        <v>126</v>
      </c>
      <c r="AV137" s="11" t="s">
        <v>126</v>
      </c>
      <c r="AW137" s="11" t="s">
        <v>34</v>
      </c>
      <c r="AX137" s="11" t="s">
        <v>77</v>
      </c>
      <c r="AY137" s="184" t="s">
        <v>147</v>
      </c>
    </row>
    <row r="138" spans="2:65" s="12" customFormat="1" ht="16.5" customHeight="1">
      <c r="B138" s="185"/>
      <c r="C138" s="186"/>
      <c r="D138" s="186"/>
      <c r="E138" s="187" t="s">
        <v>5</v>
      </c>
      <c r="F138" s="280" t="s">
        <v>161</v>
      </c>
      <c r="G138" s="281"/>
      <c r="H138" s="281"/>
      <c r="I138" s="281"/>
      <c r="J138" s="186"/>
      <c r="K138" s="188">
        <v>13.5</v>
      </c>
      <c r="L138" s="186"/>
      <c r="M138" s="186"/>
      <c r="N138" s="186"/>
      <c r="O138" s="186"/>
      <c r="P138" s="186"/>
      <c r="Q138" s="186"/>
      <c r="R138" s="189"/>
      <c r="T138" s="190"/>
      <c r="U138" s="186"/>
      <c r="V138" s="186"/>
      <c r="W138" s="186"/>
      <c r="X138" s="186"/>
      <c r="Y138" s="186"/>
      <c r="Z138" s="186"/>
      <c r="AA138" s="191"/>
      <c r="AT138" s="192" t="s">
        <v>155</v>
      </c>
      <c r="AU138" s="192" t="s">
        <v>126</v>
      </c>
      <c r="AV138" s="12" t="s">
        <v>152</v>
      </c>
      <c r="AW138" s="12" t="s">
        <v>34</v>
      </c>
      <c r="AX138" s="12" t="s">
        <v>85</v>
      </c>
      <c r="AY138" s="192" t="s">
        <v>147</v>
      </c>
    </row>
    <row r="139" spans="2:65" s="1" customFormat="1" ht="51" customHeight="1">
      <c r="B139" s="134"/>
      <c r="C139" s="163" t="s">
        <v>334</v>
      </c>
      <c r="D139" s="163" t="s">
        <v>148</v>
      </c>
      <c r="E139" s="164" t="s">
        <v>171</v>
      </c>
      <c r="F139" s="271" t="s">
        <v>172</v>
      </c>
      <c r="G139" s="271"/>
      <c r="H139" s="271"/>
      <c r="I139" s="271"/>
      <c r="J139" s="165" t="s">
        <v>151</v>
      </c>
      <c r="K139" s="166">
        <v>13.5</v>
      </c>
      <c r="L139" s="272">
        <v>0</v>
      </c>
      <c r="M139" s="272"/>
      <c r="N139" s="273">
        <f>ROUND(L139*K139,2)</f>
        <v>0</v>
      </c>
      <c r="O139" s="273"/>
      <c r="P139" s="273"/>
      <c r="Q139" s="273"/>
      <c r="R139" s="137"/>
      <c r="T139" s="167" t="s">
        <v>5</v>
      </c>
      <c r="U139" s="46" t="s">
        <v>44</v>
      </c>
      <c r="V139" s="38"/>
      <c r="W139" s="168">
        <f>V139*K139</f>
        <v>0</v>
      </c>
      <c r="X139" s="168">
        <v>0</v>
      </c>
      <c r="Y139" s="168">
        <f>X139*K139</f>
        <v>0</v>
      </c>
      <c r="Z139" s="168">
        <v>0</v>
      </c>
      <c r="AA139" s="169">
        <f>Z139*K139</f>
        <v>0</v>
      </c>
      <c r="AR139" s="21" t="s">
        <v>152</v>
      </c>
      <c r="AT139" s="21" t="s">
        <v>148</v>
      </c>
      <c r="AU139" s="21" t="s">
        <v>126</v>
      </c>
      <c r="AY139" s="21" t="s">
        <v>147</v>
      </c>
      <c r="BE139" s="108">
        <f>IF(U139="základná",N139,0)</f>
        <v>0</v>
      </c>
      <c r="BF139" s="108">
        <f>IF(U139="znížená",N139,0)</f>
        <v>0</v>
      </c>
      <c r="BG139" s="108">
        <f>IF(U139="zákl. prenesená",N139,0)</f>
        <v>0</v>
      </c>
      <c r="BH139" s="108">
        <f>IF(U139="zníž. prenesená",N139,0)</f>
        <v>0</v>
      </c>
      <c r="BI139" s="108">
        <f>IF(U139="nulová",N139,0)</f>
        <v>0</v>
      </c>
      <c r="BJ139" s="21" t="s">
        <v>126</v>
      </c>
      <c r="BK139" s="108">
        <f>ROUND(L139*K139,2)</f>
        <v>0</v>
      </c>
      <c r="BL139" s="21" t="s">
        <v>152</v>
      </c>
      <c r="BM139" s="21" t="s">
        <v>335</v>
      </c>
    </row>
    <row r="140" spans="2:65" s="1" customFormat="1" ht="25.5" customHeight="1">
      <c r="B140" s="134"/>
      <c r="C140" s="163" t="s">
        <v>336</v>
      </c>
      <c r="D140" s="163" t="s">
        <v>148</v>
      </c>
      <c r="E140" s="164" t="s">
        <v>337</v>
      </c>
      <c r="F140" s="271" t="s">
        <v>338</v>
      </c>
      <c r="G140" s="271"/>
      <c r="H140" s="271"/>
      <c r="I140" s="271"/>
      <c r="J140" s="165" t="s">
        <v>151</v>
      </c>
      <c r="K140" s="166">
        <v>54</v>
      </c>
      <c r="L140" s="272">
        <v>0</v>
      </c>
      <c r="M140" s="272"/>
      <c r="N140" s="273">
        <f>ROUND(L140*K140,2)</f>
        <v>0</v>
      </c>
      <c r="O140" s="273"/>
      <c r="P140" s="273"/>
      <c r="Q140" s="273"/>
      <c r="R140" s="137"/>
      <c r="T140" s="167" t="s">
        <v>5</v>
      </c>
      <c r="U140" s="46" t="s">
        <v>44</v>
      </c>
      <c r="V140" s="38"/>
      <c r="W140" s="168">
        <f>V140*K140</f>
        <v>0</v>
      </c>
      <c r="X140" s="168">
        <v>0</v>
      </c>
      <c r="Y140" s="168">
        <f>X140*K140</f>
        <v>0</v>
      </c>
      <c r="Z140" s="168">
        <v>0</v>
      </c>
      <c r="AA140" s="169">
        <f>Z140*K140</f>
        <v>0</v>
      </c>
      <c r="AR140" s="21" t="s">
        <v>152</v>
      </c>
      <c r="AT140" s="21" t="s">
        <v>148</v>
      </c>
      <c r="AU140" s="21" t="s">
        <v>126</v>
      </c>
      <c r="AY140" s="21" t="s">
        <v>147</v>
      </c>
      <c r="BE140" s="108">
        <f>IF(U140="základná",N140,0)</f>
        <v>0</v>
      </c>
      <c r="BF140" s="108">
        <f>IF(U140="znížená",N140,0)</f>
        <v>0</v>
      </c>
      <c r="BG140" s="108">
        <f>IF(U140="zákl. prenesená",N140,0)</f>
        <v>0</v>
      </c>
      <c r="BH140" s="108">
        <f>IF(U140="zníž. prenesená",N140,0)</f>
        <v>0</v>
      </c>
      <c r="BI140" s="108">
        <f>IF(U140="nulová",N140,0)</f>
        <v>0</v>
      </c>
      <c r="BJ140" s="21" t="s">
        <v>126</v>
      </c>
      <c r="BK140" s="108">
        <f>ROUND(L140*K140,2)</f>
        <v>0</v>
      </c>
      <c r="BL140" s="21" t="s">
        <v>152</v>
      </c>
      <c r="BM140" s="21" t="s">
        <v>339</v>
      </c>
    </row>
    <row r="141" spans="2:65" s="11" customFormat="1" ht="16.5" customHeight="1">
      <c r="B141" s="177"/>
      <c r="C141" s="178"/>
      <c r="D141" s="178"/>
      <c r="E141" s="179" t="s">
        <v>5</v>
      </c>
      <c r="F141" s="282" t="s">
        <v>340</v>
      </c>
      <c r="G141" s="283"/>
      <c r="H141" s="283"/>
      <c r="I141" s="283"/>
      <c r="J141" s="178"/>
      <c r="K141" s="180">
        <v>54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155</v>
      </c>
      <c r="AU141" s="184" t="s">
        <v>126</v>
      </c>
      <c r="AV141" s="11" t="s">
        <v>126</v>
      </c>
      <c r="AW141" s="11" t="s">
        <v>34</v>
      </c>
      <c r="AX141" s="11" t="s">
        <v>77</v>
      </c>
      <c r="AY141" s="184" t="s">
        <v>147</v>
      </c>
    </row>
    <row r="142" spans="2:65" s="12" customFormat="1" ht="16.5" customHeight="1">
      <c r="B142" s="185"/>
      <c r="C142" s="186"/>
      <c r="D142" s="186"/>
      <c r="E142" s="187" t="s">
        <v>5</v>
      </c>
      <c r="F142" s="280" t="s">
        <v>161</v>
      </c>
      <c r="G142" s="281"/>
      <c r="H142" s="281"/>
      <c r="I142" s="281"/>
      <c r="J142" s="186"/>
      <c r="K142" s="188">
        <v>54</v>
      </c>
      <c r="L142" s="186"/>
      <c r="M142" s="186"/>
      <c r="N142" s="186"/>
      <c r="O142" s="186"/>
      <c r="P142" s="186"/>
      <c r="Q142" s="186"/>
      <c r="R142" s="189"/>
      <c r="T142" s="190"/>
      <c r="U142" s="186"/>
      <c r="V142" s="186"/>
      <c r="W142" s="186"/>
      <c r="X142" s="186"/>
      <c r="Y142" s="186"/>
      <c r="Z142" s="186"/>
      <c r="AA142" s="191"/>
      <c r="AT142" s="192" t="s">
        <v>155</v>
      </c>
      <c r="AU142" s="192" t="s">
        <v>126</v>
      </c>
      <c r="AV142" s="12" t="s">
        <v>152</v>
      </c>
      <c r="AW142" s="12" t="s">
        <v>34</v>
      </c>
      <c r="AX142" s="12" t="s">
        <v>85</v>
      </c>
      <c r="AY142" s="192" t="s">
        <v>147</v>
      </c>
    </row>
    <row r="143" spans="2:65" s="1" customFormat="1" ht="25.5" customHeight="1">
      <c r="B143" s="134"/>
      <c r="C143" s="163" t="s">
        <v>341</v>
      </c>
      <c r="D143" s="163" t="s">
        <v>148</v>
      </c>
      <c r="E143" s="164" t="s">
        <v>342</v>
      </c>
      <c r="F143" s="271" t="s">
        <v>343</v>
      </c>
      <c r="G143" s="271"/>
      <c r="H143" s="271"/>
      <c r="I143" s="271"/>
      <c r="J143" s="165" t="s">
        <v>231</v>
      </c>
      <c r="K143" s="166">
        <v>90</v>
      </c>
      <c r="L143" s="272">
        <v>0</v>
      </c>
      <c r="M143" s="272"/>
      <c r="N143" s="273">
        <f>ROUND(L143*K143,2)</f>
        <v>0</v>
      </c>
      <c r="O143" s="273"/>
      <c r="P143" s="273"/>
      <c r="Q143" s="273"/>
      <c r="R143" s="137"/>
      <c r="T143" s="167" t="s">
        <v>5</v>
      </c>
      <c r="U143" s="46" t="s">
        <v>44</v>
      </c>
      <c r="V143" s="38"/>
      <c r="W143" s="168">
        <f>V143*K143</f>
        <v>0</v>
      </c>
      <c r="X143" s="168">
        <v>8.4999999999999995E-4</v>
      </c>
      <c r="Y143" s="168">
        <f>X143*K143</f>
        <v>7.6499999999999999E-2</v>
      </c>
      <c r="Z143" s="168">
        <v>0</v>
      </c>
      <c r="AA143" s="169">
        <f>Z143*K143</f>
        <v>0</v>
      </c>
      <c r="AR143" s="21" t="s">
        <v>152</v>
      </c>
      <c r="AT143" s="21" t="s">
        <v>148</v>
      </c>
      <c r="AU143" s="21" t="s">
        <v>126</v>
      </c>
      <c r="AY143" s="21" t="s">
        <v>147</v>
      </c>
      <c r="BE143" s="108">
        <f>IF(U143="základná",N143,0)</f>
        <v>0</v>
      </c>
      <c r="BF143" s="108">
        <f>IF(U143="znížená",N143,0)</f>
        <v>0</v>
      </c>
      <c r="BG143" s="108">
        <f>IF(U143="zákl. prenesená",N143,0)</f>
        <v>0</v>
      </c>
      <c r="BH143" s="108">
        <f>IF(U143="zníž. prenesená",N143,0)</f>
        <v>0</v>
      </c>
      <c r="BI143" s="108">
        <f>IF(U143="nulová",N143,0)</f>
        <v>0</v>
      </c>
      <c r="BJ143" s="21" t="s">
        <v>126</v>
      </c>
      <c r="BK143" s="108">
        <f>ROUND(L143*K143,2)</f>
        <v>0</v>
      </c>
      <c r="BL143" s="21" t="s">
        <v>152</v>
      </c>
      <c r="BM143" s="21" t="s">
        <v>344</v>
      </c>
    </row>
    <row r="144" spans="2:65" s="11" customFormat="1" ht="16.5" customHeight="1">
      <c r="B144" s="177"/>
      <c r="C144" s="178"/>
      <c r="D144" s="178"/>
      <c r="E144" s="179" t="s">
        <v>5</v>
      </c>
      <c r="F144" s="282" t="s">
        <v>345</v>
      </c>
      <c r="G144" s="283"/>
      <c r="H144" s="283"/>
      <c r="I144" s="283"/>
      <c r="J144" s="178"/>
      <c r="K144" s="180">
        <v>60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155</v>
      </c>
      <c r="AU144" s="184" t="s">
        <v>126</v>
      </c>
      <c r="AV144" s="11" t="s">
        <v>126</v>
      </c>
      <c r="AW144" s="11" t="s">
        <v>34</v>
      </c>
      <c r="AX144" s="11" t="s">
        <v>77</v>
      </c>
      <c r="AY144" s="184" t="s">
        <v>147</v>
      </c>
    </row>
    <row r="145" spans="2:65" s="11" customFormat="1" ht="16.5" customHeight="1">
      <c r="B145" s="177"/>
      <c r="C145" s="178"/>
      <c r="D145" s="178"/>
      <c r="E145" s="179" t="s">
        <v>5</v>
      </c>
      <c r="F145" s="276" t="s">
        <v>346</v>
      </c>
      <c r="G145" s="277"/>
      <c r="H145" s="277"/>
      <c r="I145" s="277"/>
      <c r="J145" s="178"/>
      <c r="K145" s="180">
        <v>30</v>
      </c>
      <c r="L145" s="178"/>
      <c r="M145" s="178"/>
      <c r="N145" s="178"/>
      <c r="O145" s="178"/>
      <c r="P145" s="178"/>
      <c r="Q145" s="178"/>
      <c r="R145" s="181"/>
      <c r="T145" s="182"/>
      <c r="U145" s="178"/>
      <c r="V145" s="178"/>
      <c r="W145" s="178"/>
      <c r="X145" s="178"/>
      <c r="Y145" s="178"/>
      <c r="Z145" s="178"/>
      <c r="AA145" s="183"/>
      <c r="AT145" s="184" t="s">
        <v>155</v>
      </c>
      <c r="AU145" s="184" t="s">
        <v>126</v>
      </c>
      <c r="AV145" s="11" t="s">
        <v>126</v>
      </c>
      <c r="AW145" s="11" t="s">
        <v>34</v>
      </c>
      <c r="AX145" s="11" t="s">
        <v>77</v>
      </c>
      <c r="AY145" s="184" t="s">
        <v>147</v>
      </c>
    </row>
    <row r="146" spans="2:65" s="12" customFormat="1" ht="16.5" customHeight="1">
      <c r="B146" s="185"/>
      <c r="C146" s="186"/>
      <c r="D146" s="186"/>
      <c r="E146" s="187" t="s">
        <v>5</v>
      </c>
      <c r="F146" s="280" t="s">
        <v>161</v>
      </c>
      <c r="G146" s="281"/>
      <c r="H146" s="281"/>
      <c r="I146" s="281"/>
      <c r="J146" s="186"/>
      <c r="K146" s="188">
        <v>90</v>
      </c>
      <c r="L146" s="186"/>
      <c r="M146" s="186"/>
      <c r="N146" s="186"/>
      <c r="O146" s="186"/>
      <c r="P146" s="186"/>
      <c r="Q146" s="186"/>
      <c r="R146" s="189"/>
      <c r="T146" s="190"/>
      <c r="U146" s="186"/>
      <c r="V146" s="186"/>
      <c r="W146" s="186"/>
      <c r="X146" s="186"/>
      <c r="Y146" s="186"/>
      <c r="Z146" s="186"/>
      <c r="AA146" s="191"/>
      <c r="AT146" s="192" t="s">
        <v>155</v>
      </c>
      <c r="AU146" s="192" t="s">
        <v>126</v>
      </c>
      <c r="AV146" s="12" t="s">
        <v>152</v>
      </c>
      <c r="AW146" s="12" t="s">
        <v>34</v>
      </c>
      <c r="AX146" s="12" t="s">
        <v>85</v>
      </c>
      <c r="AY146" s="192" t="s">
        <v>147</v>
      </c>
    </row>
    <row r="147" spans="2:65" s="1" customFormat="1" ht="25.5" customHeight="1">
      <c r="B147" s="134"/>
      <c r="C147" s="163" t="s">
        <v>347</v>
      </c>
      <c r="D147" s="163" t="s">
        <v>148</v>
      </c>
      <c r="E147" s="164" t="s">
        <v>348</v>
      </c>
      <c r="F147" s="271" t="s">
        <v>349</v>
      </c>
      <c r="G147" s="271"/>
      <c r="H147" s="271"/>
      <c r="I147" s="271"/>
      <c r="J147" s="165" t="s">
        <v>231</v>
      </c>
      <c r="K147" s="166">
        <v>90</v>
      </c>
      <c r="L147" s="272">
        <v>0</v>
      </c>
      <c r="M147" s="272"/>
      <c r="N147" s="273">
        <f>ROUND(L147*K147,2)</f>
        <v>0</v>
      </c>
      <c r="O147" s="273"/>
      <c r="P147" s="273"/>
      <c r="Q147" s="273"/>
      <c r="R147" s="137"/>
      <c r="T147" s="167" t="s">
        <v>5</v>
      </c>
      <c r="U147" s="46" t="s">
        <v>44</v>
      </c>
      <c r="V147" s="38"/>
      <c r="W147" s="168">
        <f>V147*K147</f>
        <v>0</v>
      </c>
      <c r="X147" s="168">
        <v>0</v>
      </c>
      <c r="Y147" s="168">
        <f>X147*K147</f>
        <v>0</v>
      </c>
      <c r="Z147" s="168">
        <v>0</v>
      </c>
      <c r="AA147" s="169">
        <f>Z147*K147</f>
        <v>0</v>
      </c>
      <c r="AR147" s="21" t="s">
        <v>152</v>
      </c>
      <c r="AT147" s="21" t="s">
        <v>148</v>
      </c>
      <c r="AU147" s="21" t="s">
        <v>126</v>
      </c>
      <c r="AY147" s="21" t="s">
        <v>147</v>
      </c>
      <c r="BE147" s="108">
        <f>IF(U147="základná",N147,0)</f>
        <v>0</v>
      </c>
      <c r="BF147" s="108">
        <f>IF(U147="znížená",N147,0)</f>
        <v>0</v>
      </c>
      <c r="BG147" s="108">
        <f>IF(U147="zákl. prenesená",N147,0)</f>
        <v>0</v>
      </c>
      <c r="BH147" s="108">
        <f>IF(U147="zníž. prenesená",N147,0)</f>
        <v>0</v>
      </c>
      <c r="BI147" s="108">
        <f>IF(U147="nulová",N147,0)</f>
        <v>0</v>
      </c>
      <c r="BJ147" s="21" t="s">
        <v>126</v>
      </c>
      <c r="BK147" s="108">
        <f>ROUND(L147*K147,2)</f>
        <v>0</v>
      </c>
      <c r="BL147" s="21" t="s">
        <v>152</v>
      </c>
      <c r="BM147" s="21" t="s">
        <v>350</v>
      </c>
    </row>
    <row r="148" spans="2:65" s="1" customFormat="1" ht="51" customHeight="1">
      <c r="B148" s="134"/>
      <c r="C148" s="163" t="s">
        <v>351</v>
      </c>
      <c r="D148" s="163" t="s">
        <v>148</v>
      </c>
      <c r="E148" s="164" t="s">
        <v>175</v>
      </c>
      <c r="F148" s="271" t="s">
        <v>176</v>
      </c>
      <c r="G148" s="271"/>
      <c r="H148" s="271"/>
      <c r="I148" s="271"/>
      <c r="J148" s="165" t="s">
        <v>151</v>
      </c>
      <c r="K148" s="166">
        <v>317.66199999999998</v>
      </c>
      <c r="L148" s="272">
        <v>0</v>
      </c>
      <c r="M148" s="272"/>
      <c r="N148" s="273">
        <f>ROUND(L148*K148,2)</f>
        <v>0</v>
      </c>
      <c r="O148" s="273"/>
      <c r="P148" s="273"/>
      <c r="Q148" s="273"/>
      <c r="R148" s="137"/>
      <c r="T148" s="167" t="s">
        <v>5</v>
      </c>
      <c r="U148" s="46" t="s">
        <v>44</v>
      </c>
      <c r="V148" s="38"/>
      <c r="W148" s="168">
        <f>V148*K148</f>
        <v>0</v>
      </c>
      <c r="X148" s="168">
        <v>0</v>
      </c>
      <c r="Y148" s="168">
        <f>X148*K148</f>
        <v>0</v>
      </c>
      <c r="Z148" s="168">
        <v>0</v>
      </c>
      <c r="AA148" s="169">
        <f>Z148*K148</f>
        <v>0</v>
      </c>
      <c r="AR148" s="21" t="s">
        <v>152</v>
      </c>
      <c r="AT148" s="21" t="s">
        <v>148</v>
      </c>
      <c r="AU148" s="21" t="s">
        <v>126</v>
      </c>
      <c r="AY148" s="21" t="s">
        <v>147</v>
      </c>
      <c r="BE148" s="108">
        <f>IF(U148="základná",N148,0)</f>
        <v>0</v>
      </c>
      <c r="BF148" s="108">
        <f>IF(U148="znížená",N148,0)</f>
        <v>0</v>
      </c>
      <c r="BG148" s="108">
        <f>IF(U148="zákl. prenesená",N148,0)</f>
        <v>0</v>
      </c>
      <c r="BH148" s="108">
        <f>IF(U148="zníž. prenesená",N148,0)</f>
        <v>0</v>
      </c>
      <c r="BI148" s="108">
        <f>IF(U148="nulová",N148,0)</f>
        <v>0</v>
      </c>
      <c r="BJ148" s="21" t="s">
        <v>126</v>
      </c>
      <c r="BK148" s="108">
        <f>ROUND(L148*K148,2)</f>
        <v>0</v>
      </c>
      <c r="BL148" s="21" t="s">
        <v>152</v>
      </c>
      <c r="BM148" s="21" t="s">
        <v>352</v>
      </c>
    </row>
    <row r="149" spans="2:65" s="11" customFormat="1" ht="16.5" customHeight="1">
      <c r="B149" s="177"/>
      <c r="C149" s="178"/>
      <c r="D149" s="178"/>
      <c r="E149" s="179" t="s">
        <v>5</v>
      </c>
      <c r="F149" s="282" t="s">
        <v>353</v>
      </c>
      <c r="G149" s="283"/>
      <c r="H149" s="283"/>
      <c r="I149" s="283"/>
      <c r="J149" s="178"/>
      <c r="K149" s="180">
        <v>317.66199999999998</v>
      </c>
      <c r="L149" s="178"/>
      <c r="M149" s="178"/>
      <c r="N149" s="178"/>
      <c r="O149" s="178"/>
      <c r="P149" s="178"/>
      <c r="Q149" s="178"/>
      <c r="R149" s="181"/>
      <c r="T149" s="182"/>
      <c r="U149" s="178"/>
      <c r="V149" s="178"/>
      <c r="W149" s="178"/>
      <c r="X149" s="178"/>
      <c r="Y149" s="178"/>
      <c r="Z149" s="178"/>
      <c r="AA149" s="183"/>
      <c r="AT149" s="184" t="s">
        <v>155</v>
      </c>
      <c r="AU149" s="184" t="s">
        <v>126</v>
      </c>
      <c r="AV149" s="11" t="s">
        <v>126</v>
      </c>
      <c r="AW149" s="11" t="s">
        <v>34</v>
      </c>
      <c r="AX149" s="11" t="s">
        <v>85</v>
      </c>
      <c r="AY149" s="184" t="s">
        <v>147</v>
      </c>
    </row>
    <row r="150" spans="2:65" s="1" customFormat="1" ht="51" customHeight="1">
      <c r="B150" s="134"/>
      <c r="C150" s="163" t="s">
        <v>354</v>
      </c>
      <c r="D150" s="163" t="s">
        <v>148</v>
      </c>
      <c r="E150" s="164" t="s">
        <v>180</v>
      </c>
      <c r="F150" s="271" t="s">
        <v>181</v>
      </c>
      <c r="G150" s="271"/>
      <c r="H150" s="271"/>
      <c r="I150" s="271"/>
      <c r="J150" s="165" t="s">
        <v>151</v>
      </c>
      <c r="K150" s="166">
        <v>5400.2539999999999</v>
      </c>
      <c r="L150" s="272">
        <v>0</v>
      </c>
      <c r="M150" s="272"/>
      <c r="N150" s="273">
        <f>ROUND(L150*K150,2)</f>
        <v>0</v>
      </c>
      <c r="O150" s="273"/>
      <c r="P150" s="273"/>
      <c r="Q150" s="273"/>
      <c r="R150" s="137"/>
      <c r="T150" s="167" t="s">
        <v>5</v>
      </c>
      <c r="U150" s="46" t="s">
        <v>44</v>
      </c>
      <c r="V150" s="38"/>
      <c r="W150" s="168">
        <f>V150*K150</f>
        <v>0</v>
      </c>
      <c r="X150" s="168">
        <v>0</v>
      </c>
      <c r="Y150" s="168">
        <f>X150*K150</f>
        <v>0</v>
      </c>
      <c r="Z150" s="168">
        <v>0</v>
      </c>
      <c r="AA150" s="169">
        <f>Z150*K150</f>
        <v>0</v>
      </c>
      <c r="AR150" s="21" t="s">
        <v>152</v>
      </c>
      <c r="AT150" s="21" t="s">
        <v>148</v>
      </c>
      <c r="AU150" s="21" t="s">
        <v>126</v>
      </c>
      <c r="AY150" s="21" t="s">
        <v>147</v>
      </c>
      <c r="BE150" s="108">
        <f>IF(U150="základná",N150,0)</f>
        <v>0</v>
      </c>
      <c r="BF150" s="108">
        <f>IF(U150="znížená",N150,0)</f>
        <v>0</v>
      </c>
      <c r="BG150" s="108">
        <f>IF(U150="zákl. prenesená",N150,0)</f>
        <v>0</v>
      </c>
      <c r="BH150" s="108">
        <f>IF(U150="zníž. prenesená",N150,0)</f>
        <v>0</v>
      </c>
      <c r="BI150" s="108">
        <f>IF(U150="nulová",N150,0)</f>
        <v>0</v>
      </c>
      <c r="BJ150" s="21" t="s">
        <v>126</v>
      </c>
      <c r="BK150" s="108">
        <f>ROUND(L150*K150,2)</f>
        <v>0</v>
      </c>
      <c r="BL150" s="21" t="s">
        <v>152</v>
      </c>
      <c r="BM150" s="21" t="s">
        <v>355</v>
      </c>
    </row>
    <row r="151" spans="2:65" s="11" customFormat="1" ht="16.5" customHeight="1">
      <c r="B151" s="177"/>
      <c r="C151" s="178"/>
      <c r="D151" s="178"/>
      <c r="E151" s="179" t="s">
        <v>5</v>
      </c>
      <c r="F151" s="282" t="s">
        <v>356</v>
      </c>
      <c r="G151" s="283"/>
      <c r="H151" s="283"/>
      <c r="I151" s="283"/>
      <c r="J151" s="178"/>
      <c r="K151" s="180">
        <v>5400.2539999999999</v>
      </c>
      <c r="L151" s="178"/>
      <c r="M151" s="178"/>
      <c r="N151" s="178"/>
      <c r="O151" s="178"/>
      <c r="P151" s="178"/>
      <c r="Q151" s="178"/>
      <c r="R151" s="181"/>
      <c r="T151" s="182"/>
      <c r="U151" s="178"/>
      <c r="V151" s="178"/>
      <c r="W151" s="178"/>
      <c r="X151" s="178"/>
      <c r="Y151" s="178"/>
      <c r="Z151" s="178"/>
      <c r="AA151" s="183"/>
      <c r="AT151" s="184" t="s">
        <v>155</v>
      </c>
      <c r="AU151" s="184" t="s">
        <v>126</v>
      </c>
      <c r="AV151" s="11" t="s">
        <v>126</v>
      </c>
      <c r="AW151" s="11" t="s">
        <v>34</v>
      </c>
      <c r="AX151" s="11" t="s">
        <v>85</v>
      </c>
      <c r="AY151" s="184" t="s">
        <v>147</v>
      </c>
    </row>
    <row r="152" spans="2:65" s="1" customFormat="1" ht="25.5" customHeight="1">
      <c r="B152" s="134"/>
      <c r="C152" s="163" t="s">
        <v>179</v>
      </c>
      <c r="D152" s="163" t="s">
        <v>148</v>
      </c>
      <c r="E152" s="164" t="s">
        <v>185</v>
      </c>
      <c r="F152" s="271" t="s">
        <v>186</v>
      </c>
      <c r="G152" s="271"/>
      <c r="H152" s="271"/>
      <c r="I152" s="271"/>
      <c r="J152" s="165" t="s">
        <v>151</v>
      </c>
      <c r="K152" s="166">
        <v>317.66199999999998</v>
      </c>
      <c r="L152" s="272">
        <v>0</v>
      </c>
      <c r="M152" s="272"/>
      <c r="N152" s="273">
        <f>ROUND(L152*K152,2)</f>
        <v>0</v>
      </c>
      <c r="O152" s="273"/>
      <c r="P152" s="273"/>
      <c r="Q152" s="273"/>
      <c r="R152" s="137"/>
      <c r="T152" s="167" t="s">
        <v>5</v>
      </c>
      <c r="U152" s="46" t="s">
        <v>44</v>
      </c>
      <c r="V152" s="38"/>
      <c r="W152" s="168">
        <f>V152*K152</f>
        <v>0</v>
      </c>
      <c r="X152" s="168">
        <v>0</v>
      </c>
      <c r="Y152" s="168">
        <f>X152*K152</f>
        <v>0</v>
      </c>
      <c r="Z152" s="168">
        <v>0</v>
      </c>
      <c r="AA152" s="169">
        <f>Z152*K152</f>
        <v>0</v>
      </c>
      <c r="AR152" s="21" t="s">
        <v>152</v>
      </c>
      <c r="AT152" s="21" t="s">
        <v>148</v>
      </c>
      <c r="AU152" s="21" t="s">
        <v>126</v>
      </c>
      <c r="AY152" s="21" t="s">
        <v>147</v>
      </c>
      <c r="BE152" s="108">
        <f>IF(U152="základná",N152,0)</f>
        <v>0</v>
      </c>
      <c r="BF152" s="108">
        <f>IF(U152="znížená",N152,0)</f>
        <v>0</v>
      </c>
      <c r="BG152" s="108">
        <f>IF(U152="zákl. prenesená",N152,0)</f>
        <v>0</v>
      </c>
      <c r="BH152" s="108">
        <f>IF(U152="zníž. prenesená",N152,0)</f>
        <v>0</v>
      </c>
      <c r="BI152" s="108">
        <f>IF(U152="nulová",N152,0)</f>
        <v>0</v>
      </c>
      <c r="BJ152" s="21" t="s">
        <v>126</v>
      </c>
      <c r="BK152" s="108">
        <f>ROUND(L152*K152,2)</f>
        <v>0</v>
      </c>
      <c r="BL152" s="21" t="s">
        <v>152</v>
      </c>
      <c r="BM152" s="21" t="s">
        <v>357</v>
      </c>
    </row>
    <row r="153" spans="2:65" s="1" customFormat="1" ht="38.25" customHeight="1">
      <c r="B153" s="134"/>
      <c r="C153" s="163" t="s">
        <v>358</v>
      </c>
      <c r="D153" s="163" t="s">
        <v>148</v>
      </c>
      <c r="E153" s="164" t="s">
        <v>222</v>
      </c>
      <c r="F153" s="271" t="s">
        <v>223</v>
      </c>
      <c r="G153" s="271"/>
      <c r="H153" s="271"/>
      <c r="I153" s="271"/>
      <c r="J153" s="165" t="s">
        <v>151</v>
      </c>
      <c r="K153" s="166">
        <v>67.5</v>
      </c>
      <c r="L153" s="272">
        <v>0</v>
      </c>
      <c r="M153" s="272"/>
      <c r="N153" s="273">
        <f>ROUND(L153*K153,2)</f>
        <v>0</v>
      </c>
      <c r="O153" s="273"/>
      <c r="P153" s="273"/>
      <c r="Q153" s="273"/>
      <c r="R153" s="137"/>
      <c r="T153" s="167" t="s">
        <v>5</v>
      </c>
      <c r="U153" s="46" t="s">
        <v>44</v>
      </c>
      <c r="V153" s="38"/>
      <c r="W153" s="168">
        <f>V153*K153</f>
        <v>0</v>
      </c>
      <c r="X153" s="168">
        <v>0</v>
      </c>
      <c r="Y153" s="168">
        <f>X153*K153</f>
        <v>0</v>
      </c>
      <c r="Z153" s="168">
        <v>0</v>
      </c>
      <c r="AA153" s="169">
        <f>Z153*K153</f>
        <v>0</v>
      </c>
      <c r="AR153" s="21" t="s">
        <v>152</v>
      </c>
      <c r="AT153" s="21" t="s">
        <v>148</v>
      </c>
      <c r="AU153" s="21" t="s">
        <v>126</v>
      </c>
      <c r="AY153" s="21" t="s">
        <v>147</v>
      </c>
      <c r="BE153" s="108">
        <f>IF(U153="základná",N153,0)</f>
        <v>0</v>
      </c>
      <c r="BF153" s="108">
        <f>IF(U153="znížená",N153,0)</f>
        <v>0</v>
      </c>
      <c r="BG153" s="108">
        <f>IF(U153="zákl. prenesená",N153,0)</f>
        <v>0</v>
      </c>
      <c r="BH153" s="108">
        <f>IF(U153="zníž. prenesená",N153,0)</f>
        <v>0</v>
      </c>
      <c r="BI153" s="108">
        <f>IF(U153="nulová",N153,0)</f>
        <v>0</v>
      </c>
      <c r="BJ153" s="21" t="s">
        <v>126</v>
      </c>
      <c r="BK153" s="108">
        <f>ROUND(L153*K153,2)</f>
        <v>0</v>
      </c>
      <c r="BL153" s="21" t="s">
        <v>152</v>
      </c>
      <c r="BM153" s="21" t="s">
        <v>359</v>
      </c>
    </row>
    <row r="154" spans="2:65" s="11" customFormat="1" ht="16.5" customHeight="1">
      <c r="B154" s="177"/>
      <c r="C154" s="178"/>
      <c r="D154" s="178"/>
      <c r="E154" s="179" t="s">
        <v>5</v>
      </c>
      <c r="F154" s="282" t="s">
        <v>360</v>
      </c>
      <c r="G154" s="283"/>
      <c r="H154" s="283"/>
      <c r="I154" s="283"/>
      <c r="J154" s="178"/>
      <c r="K154" s="180">
        <v>67.5</v>
      </c>
      <c r="L154" s="178"/>
      <c r="M154" s="178"/>
      <c r="N154" s="178"/>
      <c r="O154" s="178"/>
      <c r="P154" s="178"/>
      <c r="Q154" s="178"/>
      <c r="R154" s="181"/>
      <c r="T154" s="182"/>
      <c r="U154" s="178"/>
      <c r="V154" s="178"/>
      <c r="W154" s="178"/>
      <c r="X154" s="178"/>
      <c r="Y154" s="178"/>
      <c r="Z154" s="178"/>
      <c r="AA154" s="183"/>
      <c r="AT154" s="184" t="s">
        <v>155</v>
      </c>
      <c r="AU154" s="184" t="s">
        <v>126</v>
      </c>
      <c r="AV154" s="11" t="s">
        <v>126</v>
      </c>
      <c r="AW154" s="11" t="s">
        <v>34</v>
      </c>
      <c r="AX154" s="11" t="s">
        <v>77</v>
      </c>
      <c r="AY154" s="184" t="s">
        <v>147</v>
      </c>
    </row>
    <row r="155" spans="2:65" s="12" customFormat="1" ht="16.5" customHeight="1">
      <c r="B155" s="185"/>
      <c r="C155" s="186"/>
      <c r="D155" s="186"/>
      <c r="E155" s="187" t="s">
        <v>5</v>
      </c>
      <c r="F155" s="280" t="s">
        <v>161</v>
      </c>
      <c r="G155" s="281"/>
      <c r="H155" s="281"/>
      <c r="I155" s="281"/>
      <c r="J155" s="186"/>
      <c r="K155" s="188">
        <v>67.5</v>
      </c>
      <c r="L155" s="186"/>
      <c r="M155" s="186"/>
      <c r="N155" s="186"/>
      <c r="O155" s="186"/>
      <c r="P155" s="186"/>
      <c r="Q155" s="186"/>
      <c r="R155" s="189"/>
      <c r="T155" s="190"/>
      <c r="U155" s="186"/>
      <c r="V155" s="186"/>
      <c r="W155" s="186"/>
      <c r="X155" s="186"/>
      <c r="Y155" s="186"/>
      <c r="Z155" s="186"/>
      <c r="AA155" s="191"/>
      <c r="AT155" s="192" t="s">
        <v>155</v>
      </c>
      <c r="AU155" s="192" t="s">
        <v>126</v>
      </c>
      <c r="AV155" s="12" t="s">
        <v>152</v>
      </c>
      <c r="AW155" s="12" t="s">
        <v>34</v>
      </c>
      <c r="AX155" s="12" t="s">
        <v>85</v>
      </c>
      <c r="AY155" s="192" t="s">
        <v>147</v>
      </c>
    </row>
    <row r="156" spans="2:65" s="1" customFormat="1" ht="25.5" customHeight="1">
      <c r="B156" s="134"/>
      <c r="C156" s="193" t="s">
        <v>361</v>
      </c>
      <c r="D156" s="193" t="s">
        <v>201</v>
      </c>
      <c r="E156" s="194" t="s">
        <v>362</v>
      </c>
      <c r="F156" s="284" t="s">
        <v>363</v>
      </c>
      <c r="G156" s="284"/>
      <c r="H156" s="284"/>
      <c r="I156" s="284"/>
      <c r="J156" s="195" t="s">
        <v>204</v>
      </c>
      <c r="K156" s="196">
        <v>108</v>
      </c>
      <c r="L156" s="285">
        <v>0</v>
      </c>
      <c r="M156" s="285"/>
      <c r="N156" s="286">
        <f>ROUND(L156*K156,2)</f>
        <v>0</v>
      </c>
      <c r="O156" s="273"/>
      <c r="P156" s="273"/>
      <c r="Q156" s="273"/>
      <c r="R156" s="137"/>
      <c r="T156" s="167" t="s">
        <v>5</v>
      </c>
      <c r="U156" s="46" t="s">
        <v>44</v>
      </c>
      <c r="V156" s="38"/>
      <c r="W156" s="168">
        <f>V156*K156</f>
        <v>0</v>
      </c>
      <c r="X156" s="168">
        <v>1</v>
      </c>
      <c r="Y156" s="168">
        <f>X156*K156</f>
        <v>108</v>
      </c>
      <c r="Z156" s="168">
        <v>0</v>
      </c>
      <c r="AA156" s="169">
        <f>Z156*K156</f>
        <v>0</v>
      </c>
      <c r="AR156" s="21" t="s">
        <v>184</v>
      </c>
      <c r="AT156" s="21" t="s">
        <v>201</v>
      </c>
      <c r="AU156" s="21" t="s">
        <v>126</v>
      </c>
      <c r="AY156" s="21" t="s">
        <v>147</v>
      </c>
      <c r="BE156" s="108">
        <f>IF(U156="základná",N156,0)</f>
        <v>0</v>
      </c>
      <c r="BF156" s="108">
        <f>IF(U156="znížená",N156,0)</f>
        <v>0</v>
      </c>
      <c r="BG156" s="108">
        <f>IF(U156="zákl. prenesená",N156,0)</f>
        <v>0</v>
      </c>
      <c r="BH156" s="108">
        <f>IF(U156="zníž. prenesená",N156,0)</f>
        <v>0</v>
      </c>
      <c r="BI156" s="108">
        <f>IF(U156="nulová",N156,0)</f>
        <v>0</v>
      </c>
      <c r="BJ156" s="21" t="s">
        <v>126</v>
      </c>
      <c r="BK156" s="108">
        <f>ROUND(L156*K156,2)</f>
        <v>0</v>
      </c>
      <c r="BL156" s="21" t="s">
        <v>152</v>
      </c>
      <c r="BM156" s="21" t="s">
        <v>364</v>
      </c>
    </row>
    <row r="157" spans="2:65" s="11" customFormat="1" ht="16.5" customHeight="1">
      <c r="B157" s="177"/>
      <c r="C157" s="178"/>
      <c r="D157" s="178"/>
      <c r="E157" s="179" t="s">
        <v>5</v>
      </c>
      <c r="F157" s="282" t="s">
        <v>365</v>
      </c>
      <c r="G157" s="283"/>
      <c r="H157" s="283"/>
      <c r="I157" s="283"/>
      <c r="J157" s="178"/>
      <c r="K157" s="180">
        <v>108</v>
      </c>
      <c r="L157" s="178"/>
      <c r="M157" s="178"/>
      <c r="N157" s="178"/>
      <c r="O157" s="178"/>
      <c r="P157" s="178"/>
      <c r="Q157" s="178"/>
      <c r="R157" s="181"/>
      <c r="T157" s="182"/>
      <c r="U157" s="178"/>
      <c r="V157" s="178"/>
      <c r="W157" s="178"/>
      <c r="X157" s="178"/>
      <c r="Y157" s="178"/>
      <c r="Z157" s="178"/>
      <c r="AA157" s="183"/>
      <c r="AT157" s="184" t="s">
        <v>155</v>
      </c>
      <c r="AU157" s="184" t="s">
        <v>126</v>
      </c>
      <c r="AV157" s="11" t="s">
        <v>126</v>
      </c>
      <c r="AW157" s="11" t="s">
        <v>34</v>
      </c>
      <c r="AX157" s="11" t="s">
        <v>85</v>
      </c>
      <c r="AY157" s="184" t="s">
        <v>147</v>
      </c>
    </row>
    <row r="158" spans="2:65" s="1" customFormat="1" ht="38.25" customHeight="1">
      <c r="B158" s="134"/>
      <c r="C158" s="163" t="s">
        <v>366</v>
      </c>
      <c r="D158" s="163" t="s">
        <v>148</v>
      </c>
      <c r="E158" s="164" t="s">
        <v>367</v>
      </c>
      <c r="F158" s="271" t="s">
        <v>368</v>
      </c>
      <c r="G158" s="271"/>
      <c r="H158" s="271"/>
      <c r="I158" s="271"/>
      <c r="J158" s="165" t="s">
        <v>231</v>
      </c>
      <c r="K158" s="166">
        <v>611.20000000000005</v>
      </c>
      <c r="L158" s="272">
        <v>0</v>
      </c>
      <c r="M158" s="272"/>
      <c r="N158" s="273">
        <f>ROUND(L158*K158,2)</f>
        <v>0</v>
      </c>
      <c r="O158" s="273"/>
      <c r="P158" s="273"/>
      <c r="Q158" s="273"/>
      <c r="R158" s="137"/>
      <c r="T158" s="167" t="s">
        <v>5</v>
      </c>
      <c r="U158" s="46" t="s">
        <v>44</v>
      </c>
      <c r="V158" s="38"/>
      <c r="W158" s="168">
        <f>V158*K158</f>
        <v>0</v>
      </c>
      <c r="X158" s="168">
        <v>4.4999999999999998E-2</v>
      </c>
      <c r="Y158" s="168">
        <f>X158*K158</f>
        <v>27.504000000000001</v>
      </c>
      <c r="Z158" s="168">
        <v>0</v>
      </c>
      <c r="AA158" s="169">
        <f>Z158*K158</f>
        <v>0</v>
      </c>
      <c r="AR158" s="21" t="s">
        <v>152</v>
      </c>
      <c r="AT158" s="21" t="s">
        <v>148</v>
      </c>
      <c r="AU158" s="21" t="s">
        <v>126</v>
      </c>
      <c r="AY158" s="21" t="s">
        <v>147</v>
      </c>
      <c r="BE158" s="108">
        <f>IF(U158="základná",N158,0)</f>
        <v>0</v>
      </c>
      <c r="BF158" s="108">
        <f>IF(U158="znížená",N158,0)</f>
        <v>0</v>
      </c>
      <c r="BG158" s="108">
        <f>IF(U158="zákl. prenesená",N158,0)</f>
        <v>0</v>
      </c>
      <c r="BH158" s="108">
        <f>IF(U158="zníž. prenesená",N158,0)</f>
        <v>0</v>
      </c>
      <c r="BI158" s="108">
        <f>IF(U158="nulová",N158,0)</f>
        <v>0</v>
      </c>
      <c r="BJ158" s="21" t="s">
        <v>126</v>
      </c>
      <c r="BK158" s="108">
        <f>ROUND(L158*K158,2)</f>
        <v>0</v>
      </c>
      <c r="BL158" s="21" t="s">
        <v>152</v>
      </c>
      <c r="BM158" s="21" t="s">
        <v>369</v>
      </c>
    </row>
    <row r="159" spans="2:65" s="11" customFormat="1" ht="16.5" customHeight="1">
      <c r="B159" s="177"/>
      <c r="C159" s="178"/>
      <c r="D159" s="178"/>
      <c r="E159" s="179" t="s">
        <v>5</v>
      </c>
      <c r="F159" s="282" t="s">
        <v>370</v>
      </c>
      <c r="G159" s="283"/>
      <c r="H159" s="283"/>
      <c r="I159" s="283"/>
      <c r="J159" s="178"/>
      <c r="K159" s="180">
        <v>539.70000000000005</v>
      </c>
      <c r="L159" s="178"/>
      <c r="M159" s="178"/>
      <c r="N159" s="178"/>
      <c r="O159" s="178"/>
      <c r="P159" s="178"/>
      <c r="Q159" s="178"/>
      <c r="R159" s="181"/>
      <c r="T159" s="182"/>
      <c r="U159" s="178"/>
      <c r="V159" s="178"/>
      <c r="W159" s="178"/>
      <c r="X159" s="178"/>
      <c r="Y159" s="178"/>
      <c r="Z159" s="178"/>
      <c r="AA159" s="183"/>
      <c r="AT159" s="184" t="s">
        <v>155</v>
      </c>
      <c r="AU159" s="184" t="s">
        <v>126</v>
      </c>
      <c r="AV159" s="11" t="s">
        <v>126</v>
      </c>
      <c r="AW159" s="11" t="s">
        <v>34</v>
      </c>
      <c r="AX159" s="11" t="s">
        <v>77</v>
      </c>
      <c r="AY159" s="184" t="s">
        <v>147</v>
      </c>
    </row>
    <row r="160" spans="2:65" s="11" customFormat="1" ht="16.5" customHeight="1">
      <c r="B160" s="177"/>
      <c r="C160" s="178"/>
      <c r="D160" s="178"/>
      <c r="E160" s="179" t="s">
        <v>5</v>
      </c>
      <c r="F160" s="276" t="s">
        <v>371</v>
      </c>
      <c r="G160" s="277"/>
      <c r="H160" s="277"/>
      <c r="I160" s="277"/>
      <c r="J160" s="178"/>
      <c r="K160" s="180">
        <v>71.5</v>
      </c>
      <c r="L160" s="178"/>
      <c r="M160" s="178"/>
      <c r="N160" s="178"/>
      <c r="O160" s="178"/>
      <c r="P160" s="178"/>
      <c r="Q160" s="178"/>
      <c r="R160" s="181"/>
      <c r="T160" s="182"/>
      <c r="U160" s="178"/>
      <c r="V160" s="178"/>
      <c r="W160" s="178"/>
      <c r="X160" s="178"/>
      <c r="Y160" s="178"/>
      <c r="Z160" s="178"/>
      <c r="AA160" s="183"/>
      <c r="AT160" s="184" t="s">
        <v>155</v>
      </c>
      <c r="AU160" s="184" t="s">
        <v>126</v>
      </c>
      <c r="AV160" s="11" t="s">
        <v>126</v>
      </c>
      <c r="AW160" s="11" t="s">
        <v>34</v>
      </c>
      <c r="AX160" s="11" t="s">
        <v>77</v>
      </c>
      <c r="AY160" s="184" t="s">
        <v>147</v>
      </c>
    </row>
    <row r="161" spans="2:65" s="12" customFormat="1" ht="16.5" customHeight="1">
      <c r="B161" s="185"/>
      <c r="C161" s="186"/>
      <c r="D161" s="186"/>
      <c r="E161" s="187" t="s">
        <v>5</v>
      </c>
      <c r="F161" s="280" t="s">
        <v>161</v>
      </c>
      <c r="G161" s="281"/>
      <c r="H161" s="281"/>
      <c r="I161" s="281"/>
      <c r="J161" s="186"/>
      <c r="K161" s="188">
        <v>611.20000000000005</v>
      </c>
      <c r="L161" s="186"/>
      <c r="M161" s="186"/>
      <c r="N161" s="186"/>
      <c r="O161" s="186"/>
      <c r="P161" s="186"/>
      <c r="Q161" s="186"/>
      <c r="R161" s="189"/>
      <c r="T161" s="190"/>
      <c r="U161" s="186"/>
      <c r="V161" s="186"/>
      <c r="W161" s="186"/>
      <c r="X161" s="186"/>
      <c r="Y161" s="186"/>
      <c r="Z161" s="186"/>
      <c r="AA161" s="191"/>
      <c r="AT161" s="192" t="s">
        <v>155</v>
      </c>
      <c r="AU161" s="192" t="s">
        <v>126</v>
      </c>
      <c r="AV161" s="12" t="s">
        <v>152</v>
      </c>
      <c r="AW161" s="12" t="s">
        <v>34</v>
      </c>
      <c r="AX161" s="12" t="s">
        <v>85</v>
      </c>
      <c r="AY161" s="192" t="s">
        <v>147</v>
      </c>
    </row>
    <row r="162" spans="2:65" s="1" customFormat="1" ht="16.5" customHeight="1">
      <c r="B162" s="134"/>
      <c r="C162" s="193" t="s">
        <v>372</v>
      </c>
      <c r="D162" s="193" t="s">
        <v>201</v>
      </c>
      <c r="E162" s="194" t="s">
        <v>373</v>
      </c>
      <c r="F162" s="284" t="s">
        <v>374</v>
      </c>
      <c r="G162" s="284"/>
      <c r="H162" s="284"/>
      <c r="I162" s="284"/>
      <c r="J162" s="195" t="s">
        <v>236</v>
      </c>
      <c r="K162" s="196">
        <v>18.885999999999999</v>
      </c>
      <c r="L162" s="285">
        <v>0</v>
      </c>
      <c r="M162" s="285"/>
      <c r="N162" s="286">
        <f>ROUND(L162*K162,2)</f>
        <v>0</v>
      </c>
      <c r="O162" s="273"/>
      <c r="P162" s="273"/>
      <c r="Q162" s="273"/>
      <c r="R162" s="137"/>
      <c r="T162" s="167" t="s">
        <v>5</v>
      </c>
      <c r="U162" s="46" t="s">
        <v>44</v>
      </c>
      <c r="V162" s="38"/>
      <c r="W162" s="168">
        <f>V162*K162</f>
        <v>0</v>
      </c>
      <c r="X162" s="168">
        <v>1E-3</v>
      </c>
      <c r="Y162" s="168">
        <f>X162*K162</f>
        <v>1.8886E-2</v>
      </c>
      <c r="Z162" s="168">
        <v>0</v>
      </c>
      <c r="AA162" s="169">
        <f>Z162*K162</f>
        <v>0</v>
      </c>
      <c r="AR162" s="21" t="s">
        <v>184</v>
      </c>
      <c r="AT162" s="21" t="s">
        <v>201</v>
      </c>
      <c r="AU162" s="21" t="s">
        <v>126</v>
      </c>
      <c r="AY162" s="21" t="s">
        <v>147</v>
      </c>
      <c r="BE162" s="108">
        <f>IF(U162="základná",N162,0)</f>
        <v>0</v>
      </c>
      <c r="BF162" s="108">
        <f>IF(U162="znížená",N162,0)</f>
        <v>0</v>
      </c>
      <c r="BG162" s="108">
        <f>IF(U162="zákl. prenesená",N162,0)</f>
        <v>0</v>
      </c>
      <c r="BH162" s="108">
        <f>IF(U162="zníž. prenesená",N162,0)</f>
        <v>0</v>
      </c>
      <c r="BI162" s="108">
        <f>IF(U162="nulová",N162,0)</f>
        <v>0</v>
      </c>
      <c r="BJ162" s="21" t="s">
        <v>126</v>
      </c>
      <c r="BK162" s="108">
        <f>ROUND(L162*K162,2)</f>
        <v>0</v>
      </c>
      <c r="BL162" s="21" t="s">
        <v>152</v>
      </c>
      <c r="BM162" s="21" t="s">
        <v>375</v>
      </c>
    </row>
    <row r="163" spans="2:65" s="1" customFormat="1" ht="25.5" customHeight="1">
      <c r="B163" s="134"/>
      <c r="C163" s="163" t="s">
        <v>184</v>
      </c>
      <c r="D163" s="163" t="s">
        <v>148</v>
      </c>
      <c r="E163" s="164" t="s">
        <v>376</v>
      </c>
      <c r="F163" s="271" t="s">
        <v>377</v>
      </c>
      <c r="G163" s="271"/>
      <c r="H163" s="271"/>
      <c r="I163" s="271"/>
      <c r="J163" s="165" t="s">
        <v>231</v>
      </c>
      <c r="K163" s="166">
        <v>613.70000000000005</v>
      </c>
      <c r="L163" s="272">
        <v>0</v>
      </c>
      <c r="M163" s="272"/>
      <c r="N163" s="273">
        <f>ROUND(L163*K163,2)</f>
        <v>0</v>
      </c>
      <c r="O163" s="273"/>
      <c r="P163" s="273"/>
      <c r="Q163" s="273"/>
      <c r="R163" s="137"/>
      <c r="T163" s="167" t="s">
        <v>5</v>
      </c>
      <c r="U163" s="46" t="s">
        <v>44</v>
      </c>
      <c r="V163" s="38"/>
      <c r="W163" s="168">
        <f>V163*K163</f>
        <v>0</v>
      </c>
      <c r="X163" s="168">
        <v>0</v>
      </c>
      <c r="Y163" s="168">
        <f>X163*K163</f>
        <v>0</v>
      </c>
      <c r="Z163" s="168">
        <v>0</v>
      </c>
      <c r="AA163" s="169">
        <f>Z163*K163</f>
        <v>0</v>
      </c>
      <c r="AR163" s="21" t="s">
        <v>152</v>
      </c>
      <c r="AT163" s="21" t="s">
        <v>148</v>
      </c>
      <c r="AU163" s="21" t="s">
        <v>126</v>
      </c>
      <c r="AY163" s="21" t="s">
        <v>147</v>
      </c>
      <c r="BE163" s="108">
        <f>IF(U163="základná",N163,0)</f>
        <v>0</v>
      </c>
      <c r="BF163" s="108">
        <f>IF(U163="znížená",N163,0)</f>
        <v>0</v>
      </c>
      <c r="BG163" s="108">
        <f>IF(U163="zákl. prenesená",N163,0)</f>
        <v>0</v>
      </c>
      <c r="BH163" s="108">
        <f>IF(U163="zníž. prenesená",N163,0)</f>
        <v>0</v>
      </c>
      <c r="BI163" s="108">
        <f>IF(U163="nulová",N163,0)</f>
        <v>0</v>
      </c>
      <c r="BJ163" s="21" t="s">
        <v>126</v>
      </c>
      <c r="BK163" s="108">
        <f>ROUND(L163*K163,2)</f>
        <v>0</v>
      </c>
      <c r="BL163" s="21" t="s">
        <v>152</v>
      </c>
      <c r="BM163" s="21" t="s">
        <v>378</v>
      </c>
    </row>
    <row r="164" spans="2:65" s="11" customFormat="1" ht="16.5" customHeight="1">
      <c r="B164" s="177"/>
      <c r="C164" s="178"/>
      <c r="D164" s="178"/>
      <c r="E164" s="179" t="s">
        <v>5</v>
      </c>
      <c r="F164" s="282" t="s">
        <v>370</v>
      </c>
      <c r="G164" s="283"/>
      <c r="H164" s="283"/>
      <c r="I164" s="283"/>
      <c r="J164" s="178"/>
      <c r="K164" s="180">
        <v>539.70000000000005</v>
      </c>
      <c r="L164" s="178"/>
      <c r="M164" s="178"/>
      <c r="N164" s="178"/>
      <c r="O164" s="178"/>
      <c r="P164" s="178"/>
      <c r="Q164" s="178"/>
      <c r="R164" s="181"/>
      <c r="T164" s="182"/>
      <c r="U164" s="178"/>
      <c r="V164" s="178"/>
      <c r="W164" s="178"/>
      <c r="X164" s="178"/>
      <c r="Y164" s="178"/>
      <c r="Z164" s="178"/>
      <c r="AA164" s="183"/>
      <c r="AT164" s="184" t="s">
        <v>155</v>
      </c>
      <c r="AU164" s="184" t="s">
        <v>126</v>
      </c>
      <c r="AV164" s="11" t="s">
        <v>126</v>
      </c>
      <c r="AW164" s="11" t="s">
        <v>34</v>
      </c>
      <c r="AX164" s="11" t="s">
        <v>77</v>
      </c>
      <c r="AY164" s="184" t="s">
        <v>147</v>
      </c>
    </row>
    <row r="165" spans="2:65" s="11" customFormat="1" ht="16.5" customHeight="1">
      <c r="B165" s="177"/>
      <c r="C165" s="178"/>
      <c r="D165" s="178"/>
      <c r="E165" s="179" t="s">
        <v>5</v>
      </c>
      <c r="F165" s="276" t="s">
        <v>371</v>
      </c>
      <c r="G165" s="277"/>
      <c r="H165" s="277"/>
      <c r="I165" s="277"/>
      <c r="J165" s="178"/>
      <c r="K165" s="180">
        <v>71.5</v>
      </c>
      <c r="L165" s="178"/>
      <c r="M165" s="178"/>
      <c r="N165" s="178"/>
      <c r="O165" s="178"/>
      <c r="P165" s="178"/>
      <c r="Q165" s="178"/>
      <c r="R165" s="181"/>
      <c r="T165" s="182"/>
      <c r="U165" s="178"/>
      <c r="V165" s="178"/>
      <c r="W165" s="178"/>
      <c r="X165" s="178"/>
      <c r="Y165" s="178"/>
      <c r="Z165" s="178"/>
      <c r="AA165" s="183"/>
      <c r="AT165" s="184" t="s">
        <v>155</v>
      </c>
      <c r="AU165" s="184" t="s">
        <v>126</v>
      </c>
      <c r="AV165" s="11" t="s">
        <v>126</v>
      </c>
      <c r="AW165" s="11" t="s">
        <v>34</v>
      </c>
      <c r="AX165" s="11" t="s">
        <v>77</v>
      </c>
      <c r="AY165" s="184" t="s">
        <v>147</v>
      </c>
    </row>
    <row r="166" spans="2:65" s="11" customFormat="1" ht="16.5" customHeight="1">
      <c r="B166" s="177"/>
      <c r="C166" s="178"/>
      <c r="D166" s="178"/>
      <c r="E166" s="179" t="s">
        <v>5</v>
      </c>
      <c r="F166" s="276" t="s">
        <v>379</v>
      </c>
      <c r="G166" s="277"/>
      <c r="H166" s="277"/>
      <c r="I166" s="277"/>
      <c r="J166" s="178"/>
      <c r="K166" s="180">
        <v>2.5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155</v>
      </c>
      <c r="AU166" s="184" t="s">
        <v>126</v>
      </c>
      <c r="AV166" s="11" t="s">
        <v>126</v>
      </c>
      <c r="AW166" s="11" t="s">
        <v>34</v>
      </c>
      <c r="AX166" s="11" t="s">
        <v>77</v>
      </c>
      <c r="AY166" s="184" t="s">
        <v>147</v>
      </c>
    </row>
    <row r="167" spans="2:65" s="12" customFormat="1" ht="16.5" customHeight="1">
      <c r="B167" s="185"/>
      <c r="C167" s="186"/>
      <c r="D167" s="186"/>
      <c r="E167" s="187" t="s">
        <v>5</v>
      </c>
      <c r="F167" s="280" t="s">
        <v>161</v>
      </c>
      <c r="G167" s="281"/>
      <c r="H167" s="281"/>
      <c r="I167" s="281"/>
      <c r="J167" s="186"/>
      <c r="K167" s="188">
        <v>613.70000000000005</v>
      </c>
      <c r="L167" s="186"/>
      <c r="M167" s="186"/>
      <c r="N167" s="186"/>
      <c r="O167" s="186"/>
      <c r="P167" s="186"/>
      <c r="Q167" s="186"/>
      <c r="R167" s="189"/>
      <c r="T167" s="190"/>
      <c r="U167" s="186"/>
      <c r="V167" s="186"/>
      <c r="W167" s="186"/>
      <c r="X167" s="186"/>
      <c r="Y167" s="186"/>
      <c r="Z167" s="186"/>
      <c r="AA167" s="191"/>
      <c r="AT167" s="192" t="s">
        <v>155</v>
      </c>
      <c r="AU167" s="192" t="s">
        <v>126</v>
      </c>
      <c r="AV167" s="12" t="s">
        <v>152</v>
      </c>
      <c r="AW167" s="12" t="s">
        <v>34</v>
      </c>
      <c r="AX167" s="12" t="s">
        <v>85</v>
      </c>
      <c r="AY167" s="192" t="s">
        <v>147</v>
      </c>
    </row>
    <row r="168" spans="2:65" s="9" customFormat="1" ht="29.85" customHeight="1">
      <c r="B168" s="152"/>
      <c r="C168" s="153"/>
      <c r="D168" s="162" t="s">
        <v>118</v>
      </c>
      <c r="E168" s="162"/>
      <c r="F168" s="162"/>
      <c r="G168" s="162"/>
      <c r="H168" s="162"/>
      <c r="I168" s="162"/>
      <c r="J168" s="162"/>
      <c r="K168" s="162"/>
      <c r="L168" s="162"/>
      <c r="M168" s="162"/>
      <c r="N168" s="291">
        <f>BK168</f>
        <v>0</v>
      </c>
      <c r="O168" s="292"/>
      <c r="P168" s="292"/>
      <c r="Q168" s="292"/>
      <c r="R168" s="155"/>
      <c r="T168" s="156"/>
      <c r="U168" s="153"/>
      <c r="V168" s="153"/>
      <c r="W168" s="157">
        <f>SUM(W169:W173)</f>
        <v>0</v>
      </c>
      <c r="X168" s="153"/>
      <c r="Y168" s="157">
        <f>SUM(Y169:Y173)</f>
        <v>6.2073999999999998</v>
      </c>
      <c r="Z168" s="153"/>
      <c r="AA168" s="158">
        <f>SUM(AA169:AA173)</f>
        <v>0</v>
      </c>
      <c r="AR168" s="159" t="s">
        <v>85</v>
      </c>
      <c r="AT168" s="160" t="s">
        <v>76</v>
      </c>
      <c r="AU168" s="160" t="s">
        <v>85</v>
      </c>
      <c r="AY168" s="159" t="s">
        <v>147</v>
      </c>
      <c r="BK168" s="161">
        <f>SUM(BK169:BK173)</f>
        <v>0</v>
      </c>
    </row>
    <row r="169" spans="2:65" s="1" customFormat="1" ht="38.25" customHeight="1">
      <c r="B169" s="134"/>
      <c r="C169" s="163" t="s">
        <v>380</v>
      </c>
      <c r="D169" s="163" t="s">
        <v>148</v>
      </c>
      <c r="E169" s="164" t="s">
        <v>276</v>
      </c>
      <c r="F169" s="271" t="s">
        <v>277</v>
      </c>
      <c r="G169" s="271"/>
      <c r="H169" s="271"/>
      <c r="I169" s="271"/>
      <c r="J169" s="165" t="s">
        <v>231</v>
      </c>
      <c r="K169" s="166">
        <v>50</v>
      </c>
      <c r="L169" s="272">
        <v>0</v>
      </c>
      <c r="M169" s="272"/>
      <c r="N169" s="273">
        <f>ROUND(L169*K169,2)</f>
        <v>0</v>
      </c>
      <c r="O169" s="273"/>
      <c r="P169" s="273"/>
      <c r="Q169" s="273"/>
      <c r="R169" s="137"/>
      <c r="T169" s="167" t="s">
        <v>5</v>
      </c>
      <c r="U169" s="46" t="s">
        <v>44</v>
      </c>
      <c r="V169" s="38"/>
      <c r="W169" s="168">
        <f>V169*K169</f>
        <v>0</v>
      </c>
      <c r="X169" s="168">
        <v>3.5E-4</v>
      </c>
      <c r="Y169" s="168">
        <f>X169*K169</f>
        <v>1.7499999999999998E-2</v>
      </c>
      <c r="Z169" s="168">
        <v>0</v>
      </c>
      <c r="AA169" s="169">
        <f>Z169*K169</f>
        <v>0</v>
      </c>
      <c r="AR169" s="21" t="s">
        <v>152</v>
      </c>
      <c r="AT169" s="21" t="s">
        <v>148</v>
      </c>
      <c r="AU169" s="21" t="s">
        <v>126</v>
      </c>
      <c r="AY169" s="21" t="s">
        <v>147</v>
      </c>
      <c r="BE169" s="108">
        <f>IF(U169="základná",N169,0)</f>
        <v>0</v>
      </c>
      <c r="BF169" s="108">
        <f>IF(U169="znížená",N169,0)</f>
        <v>0</v>
      </c>
      <c r="BG169" s="108">
        <f>IF(U169="zákl. prenesená",N169,0)</f>
        <v>0</v>
      </c>
      <c r="BH169" s="108">
        <f>IF(U169="zníž. prenesená",N169,0)</f>
        <v>0</v>
      </c>
      <c r="BI169" s="108">
        <f>IF(U169="nulová",N169,0)</f>
        <v>0</v>
      </c>
      <c r="BJ169" s="21" t="s">
        <v>126</v>
      </c>
      <c r="BK169" s="108">
        <f>ROUND(L169*K169,2)</f>
        <v>0</v>
      </c>
      <c r="BL169" s="21" t="s">
        <v>152</v>
      </c>
      <c r="BM169" s="21" t="s">
        <v>381</v>
      </c>
    </row>
    <row r="170" spans="2:65" s="11" customFormat="1" ht="16.5" customHeight="1">
      <c r="B170" s="177"/>
      <c r="C170" s="178"/>
      <c r="D170" s="178"/>
      <c r="E170" s="179" t="s">
        <v>5</v>
      </c>
      <c r="F170" s="282" t="s">
        <v>382</v>
      </c>
      <c r="G170" s="283"/>
      <c r="H170" s="283"/>
      <c r="I170" s="283"/>
      <c r="J170" s="178"/>
      <c r="K170" s="180">
        <v>50</v>
      </c>
      <c r="L170" s="178"/>
      <c r="M170" s="178"/>
      <c r="N170" s="178"/>
      <c r="O170" s="178"/>
      <c r="P170" s="178"/>
      <c r="Q170" s="178"/>
      <c r="R170" s="181"/>
      <c r="T170" s="182"/>
      <c r="U170" s="178"/>
      <c r="V170" s="178"/>
      <c r="W170" s="178"/>
      <c r="X170" s="178"/>
      <c r="Y170" s="178"/>
      <c r="Z170" s="178"/>
      <c r="AA170" s="183"/>
      <c r="AT170" s="184" t="s">
        <v>155</v>
      </c>
      <c r="AU170" s="184" t="s">
        <v>126</v>
      </c>
      <c r="AV170" s="11" t="s">
        <v>126</v>
      </c>
      <c r="AW170" s="11" t="s">
        <v>34</v>
      </c>
      <c r="AX170" s="11" t="s">
        <v>77</v>
      </c>
      <c r="AY170" s="184" t="s">
        <v>147</v>
      </c>
    </row>
    <row r="171" spans="2:65" s="12" customFormat="1" ht="16.5" customHeight="1">
      <c r="B171" s="185"/>
      <c r="C171" s="186"/>
      <c r="D171" s="186"/>
      <c r="E171" s="187" t="s">
        <v>5</v>
      </c>
      <c r="F171" s="280" t="s">
        <v>161</v>
      </c>
      <c r="G171" s="281"/>
      <c r="H171" s="281"/>
      <c r="I171" s="281"/>
      <c r="J171" s="186"/>
      <c r="K171" s="188">
        <v>50</v>
      </c>
      <c r="L171" s="186"/>
      <c r="M171" s="186"/>
      <c r="N171" s="186"/>
      <c r="O171" s="186"/>
      <c r="P171" s="186"/>
      <c r="Q171" s="186"/>
      <c r="R171" s="189"/>
      <c r="T171" s="190"/>
      <c r="U171" s="186"/>
      <c r="V171" s="186"/>
      <c r="W171" s="186"/>
      <c r="X171" s="186"/>
      <c r="Y171" s="186"/>
      <c r="Z171" s="186"/>
      <c r="AA171" s="191"/>
      <c r="AT171" s="192" t="s">
        <v>155</v>
      </c>
      <c r="AU171" s="192" t="s">
        <v>126</v>
      </c>
      <c r="AV171" s="12" t="s">
        <v>152</v>
      </c>
      <c r="AW171" s="12" t="s">
        <v>34</v>
      </c>
      <c r="AX171" s="12" t="s">
        <v>85</v>
      </c>
      <c r="AY171" s="192" t="s">
        <v>147</v>
      </c>
    </row>
    <row r="172" spans="2:65" s="1" customFormat="1" ht="16.5" customHeight="1">
      <c r="B172" s="134"/>
      <c r="C172" s="193" t="s">
        <v>383</v>
      </c>
      <c r="D172" s="193" t="s">
        <v>201</v>
      </c>
      <c r="E172" s="194" t="s">
        <v>281</v>
      </c>
      <c r="F172" s="284" t="s">
        <v>282</v>
      </c>
      <c r="G172" s="284"/>
      <c r="H172" s="284"/>
      <c r="I172" s="284"/>
      <c r="J172" s="195" t="s">
        <v>231</v>
      </c>
      <c r="K172" s="196">
        <v>51</v>
      </c>
      <c r="L172" s="285">
        <v>0</v>
      </c>
      <c r="M172" s="285"/>
      <c r="N172" s="286">
        <f>ROUND(L172*K172,2)</f>
        <v>0</v>
      </c>
      <c r="O172" s="273"/>
      <c r="P172" s="273"/>
      <c r="Q172" s="273"/>
      <c r="R172" s="137"/>
      <c r="T172" s="167" t="s">
        <v>5</v>
      </c>
      <c r="U172" s="46" t="s">
        <v>44</v>
      </c>
      <c r="V172" s="38"/>
      <c r="W172" s="168">
        <f>V172*K172</f>
        <v>0</v>
      </c>
      <c r="X172" s="168">
        <v>4.0000000000000002E-4</v>
      </c>
      <c r="Y172" s="168">
        <f>X172*K172</f>
        <v>2.0400000000000001E-2</v>
      </c>
      <c r="Z172" s="168">
        <v>0</v>
      </c>
      <c r="AA172" s="169">
        <f>Z172*K172</f>
        <v>0</v>
      </c>
      <c r="AR172" s="21" t="s">
        <v>184</v>
      </c>
      <c r="AT172" s="21" t="s">
        <v>201</v>
      </c>
      <c r="AU172" s="21" t="s">
        <v>126</v>
      </c>
      <c r="AY172" s="21" t="s">
        <v>147</v>
      </c>
      <c r="BE172" s="108">
        <f>IF(U172="základná",N172,0)</f>
        <v>0</v>
      </c>
      <c r="BF172" s="108">
        <f>IF(U172="znížená",N172,0)</f>
        <v>0</v>
      </c>
      <c r="BG172" s="108">
        <f>IF(U172="zákl. prenesená",N172,0)</f>
        <v>0</v>
      </c>
      <c r="BH172" s="108">
        <f>IF(U172="zníž. prenesená",N172,0)</f>
        <v>0</v>
      </c>
      <c r="BI172" s="108">
        <f>IF(U172="nulová",N172,0)</f>
        <v>0</v>
      </c>
      <c r="BJ172" s="21" t="s">
        <v>126</v>
      </c>
      <c r="BK172" s="108">
        <f>ROUND(L172*K172,2)</f>
        <v>0</v>
      </c>
      <c r="BL172" s="21" t="s">
        <v>152</v>
      </c>
      <c r="BM172" s="21" t="s">
        <v>384</v>
      </c>
    </row>
    <row r="173" spans="2:65" s="1" customFormat="1" ht="16.5" customHeight="1">
      <c r="B173" s="134"/>
      <c r="C173" s="163" t="s">
        <v>385</v>
      </c>
      <c r="D173" s="163" t="s">
        <v>148</v>
      </c>
      <c r="E173" s="164" t="s">
        <v>386</v>
      </c>
      <c r="F173" s="271" t="s">
        <v>387</v>
      </c>
      <c r="G173" s="271"/>
      <c r="H173" s="271"/>
      <c r="I173" s="271"/>
      <c r="J173" s="165" t="s">
        <v>316</v>
      </c>
      <c r="K173" s="166">
        <v>25</v>
      </c>
      <c r="L173" s="272">
        <v>0</v>
      </c>
      <c r="M173" s="272"/>
      <c r="N173" s="273">
        <f>ROUND(L173*K173,2)</f>
        <v>0</v>
      </c>
      <c r="O173" s="273"/>
      <c r="P173" s="273"/>
      <c r="Q173" s="273"/>
      <c r="R173" s="137"/>
      <c r="T173" s="167" t="s">
        <v>5</v>
      </c>
      <c r="U173" s="46" t="s">
        <v>44</v>
      </c>
      <c r="V173" s="38"/>
      <c r="W173" s="168">
        <f>V173*K173</f>
        <v>0</v>
      </c>
      <c r="X173" s="168">
        <v>0.24678</v>
      </c>
      <c r="Y173" s="168">
        <f>X173*K173</f>
        <v>6.1695000000000002</v>
      </c>
      <c r="Z173" s="168">
        <v>0</v>
      </c>
      <c r="AA173" s="169">
        <f>Z173*K173</f>
        <v>0</v>
      </c>
      <c r="AR173" s="21" t="s">
        <v>152</v>
      </c>
      <c r="AT173" s="21" t="s">
        <v>148</v>
      </c>
      <c r="AU173" s="21" t="s">
        <v>126</v>
      </c>
      <c r="AY173" s="21" t="s">
        <v>147</v>
      </c>
      <c r="BE173" s="108">
        <f>IF(U173="základná",N173,0)</f>
        <v>0</v>
      </c>
      <c r="BF173" s="108">
        <f>IF(U173="znížená",N173,0)</f>
        <v>0</v>
      </c>
      <c r="BG173" s="108">
        <f>IF(U173="zákl. prenesená",N173,0)</f>
        <v>0</v>
      </c>
      <c r="BH173" s="108">
        <f>IF(U173="zníž. prenesená",N173,0)</f>
        <v>0</v>
      </c>
      <c r="BI173" s="108">
        <f>IF(U173="nulová",N173,0)</f>
        <v>0</v>
      </c>
      <c r="BJ173" s="21" t="s">
        <v>126</v>
      </c>
      <c r="BK173" s="108">
        <f>ROUND(L173*K173,2)</f>
        <v>0</v>
      </c>
      <c r="BL173" s="21" t="s">
        <v>152</v>
      </c>
      <c r="BM173" s="21" t="s">
        <v>388</v>
      </c>
    </row>
    <row r="174" spans="2:65" s="9" customFormat="1" ht="29.85" customHeight="1">
      <c r="B174" s="152"/>
      <c r="C174" s="153"/>
      <c r="D174" s="162" t="s">
        <v>307</v>
      </c>
      <c r="E174" s="162"/>
      <c r="F174" s="162"/>
      <c r="G174" s="162"/>
      <c r="H174" s="162"/>
      <c r="I174" s="162"/>
      <c r="J174" s="162"/>
      <c r="K174" s="162"/>
      <c r="L174" s="162"/>
      <c r="M174" s="162"/>
      <c r="N174" s="293">
        <f>BK174</f>
        <v>0</v>
      </c>
      <c r="O174" s="294"/>
      <c r="P174" s="294"/>
      <c r="Q174" s="294"/>
      <c r="R174" s="155"/>
      <c r="T174" s="156"/>
      <c r="U174" s="153"/>
      <c r="V174" s="153"/>
      <c r="W174" s="157">
        <f>SUM(W175:W213)</f>
        <v>0</v>
      </c>
      <c r="X174" s="153"/>
      <c r="Y174" s="157">
        <f>SUM(Y175:Y213)</f>
        <v>572.40091800000016</v>
      </c>
      <c r="Z174" s="153"/>
      <c r="AA174" s="158">
        <f>SUM(AA175:AA213)</f>
        <v>0</v>
      </c>
      <c r="AR174" s="159" t="s">
        <v>85</v>
      </c>
      <c r="AT174" s="160" t="s">
        <v>76</v>
      </c>
      <c r="AU174" s="160" t="s">
        <v>85</v>
      </c>
      <c r="AY174" s="159" t="s">
        <v>147</v>
      </c>
      <c r="BK174" s="161">
        <f>SUM(BK175:BK213)</f>
        <v>0</v>
      </c>
    </row>
    <row r="175" spans="2:65" s="1" customFormat="1" ht="25.5" customHeight="1">
      <c r="B175" s="134"/>
      <c r="C175" s="163" t="s">
        <v>280</v>
      </c>
      <c r="D175" s="163" t="s">
        <v>148</v>
      </c>
      <c r="E175" s="164" t="s">
        <v>389</v>
      </c>
      <c r="F175" s="271" t="s">
        <v>390</v>
      </c>
      <c r="G175" s="271"/>
      <c r="H175" s="271"/>
      <c r="I175" s="271"/>
      <c r="J175" s="165" t="s">
        <v>231</v>
      </c>
      <c r="K175" s="166">
        <v>2.5</v>
      </c>
      <c r="L175" s="272">
        <v>0</v>
      </c>
      <c r="M175" s="272"/>
      <c r="N175" s="273">
        <f>ROUND(L175*K175,2)</f>
        <v>0</v>
      </c>
      <c r="O175" s="273"/>
      <c r="P175" s="273"/>
      <c r="Q175" s="273"/>
      <c r="R175" s="137"/>
      <c r="T175" s="167" t="s">
        <v>5</v>
      </c>
      <c r="U175" s="46" t="s">
        <v>44</v>
      </c>
      <c r="V175" s="38"/>
      <c r="W175" s="168">
        <f>V175*K175</f>
        <v>0</v>
      </c>
      <c r="X175" s="168">
        <v>2.2179999999999998E-2</v>
      </c>
      <c r="Y175" s="168">
        <f>X175*K175</f>
        <v>5.5449999999999999E-2</v>
      </c>
      <c r="Z175" s="168">
        <v>0</v>
      </c>
      <c r="AA175" s="169">
        <f>Z175*K175</f>
        <v>0</v>
      </c>
      <c r="AR175" s="21" t="s">
        <v>152</v>
      </c>
      <c r="AT175" s="21" t="s">
        <v>148</v>
      </c>
      <c r="AU175" s="21" t="s">
        <v>126</v>
      </c>
      <c r="AY175" s="21" t="s">
        <v>147</v>
      </c>
      <c r="BE175" s="108">
        <f>IF(U175="základná",N175,0)</f>
        <v>0</v>
      </c>
      <c r="BF175" s="108">
        <f>IF(U175="znížená",N175,0)</f>
        <v>0</v>
      </c>
      <c r="BG175" s="108">
        <f>IF(U175="zákl. prenesená",N175,0)</f>
        <v>0</v>
      </c>
      <c r="BH175" s="108">
        <f>IF(U175="zníž. prenesená",N175,0)</f>
        <v>0</v>
      </c>
      <c r="BI175" s="108">
        <f>IF(U175="nulová",N175,0)</f>
        <v>0</v>
      </c>
      <c r="BJ175" s="21" t="s">
        <v>126</v>
      </c>
      <c r="BK175" s="108">
        <f>ROUND(L175*K175,2)</f>
        <v>0</v>
      </c>
      <c r="BL175" s="21" t="s">
        <v>152</v>
      </c>
      <c r="BM175" s="21" t="s">
        <v>391</v>
      </c>
    </row>
    <row r="176" spans="2:65" s="11" customFormat="1" ht="16.5" customHeight="1">
      <c r="B176" s="177"/>
      <c r="C176" s="178"/>
      <c r="D176" s="178"/>
      <c r="E176" s="179" t="s">
        <v>5</v>
      </c>
      <c r="F176" s="282" t="s">
        <v>392</v>
      </c>
      <c r="G176" s="283"/>
      <c r="H176" s="283"/>
      <c r="I176" s="283"/>
      <c r="J176" s="178"/>
      <c r="K176" s="180">
        <v>2.5</v>
      </c>
      <c r="L176" s="178"/>
      <c r="M176" s="178"/>
      <c r="N176" s="178"/>
      <c r="O176" s="178"/>
      <c r="P176" s="178"/>
      <c r="Q176" s="178"/>
      <c r="R176" s="181"/>
      <c r="T176" s="182"/>
      <c r="U176" s="178"/>
      <c r="V176" s="178"/>
      <c r="W176" s="178"/>
      <c r="X176" s="178"/>
      <c r="Y176" s="178"/>
      <c r="Z176" s="178"/>
      <c r="AA176" s="183"/>
      <c r="AT176" s="184" t="s">
        <v>155</v>
      </c>
      <c r="AU176" s="184" t="s">
        <v>126</v>
      </c>
      <c r="AV176" s="11" t="s">
        <v>126</v>
      </c>
      <c r="AW176" s="11" t="s">
        <v>34</v>
      </c>
      <c r="AX176" s="11" t="s">
        <v>77</v>
      </c>
      <c r="AY176" s="184" t="s">
        <v>147</v>
      </c>
    </row>
    <row r="177" spans="2:65" s="12" customFormat="1" ht="16.5" customHeight="1">
      <c r="B177" s="185"/>
      <c r="C177" s="186"/>
      <c r="D177" s="186"/>
      <c r="E177" s="187" t="s">
        <v>5</v>
      </c>
      <c r="F177" s="280" t="s">
        <v>161</v>
      </c>
      <c r="G177" s="281"/>
      <c r="H177" s="281"/>
      <c r="I177" s="281"/>
      <c r="J177" s="186"/>
      <c r="K177" s="188">
        <v>2.5</v>
      </c>
      <c r="L177" s="186"/>
      <c r="M177" s="186"/>
      <c r="N177" s="186"/>
      <c r="O177" s="186"/>
      <c r="P177" s="186"/>
      <c r="Q177" s="186"/>
      <c r="R177" s="189"/>
      <c r="T177" s="190"/>
      <c r="U177" s="186"/>
      <c r="V177" s="186"/>
      <c r="W177" s="186"/>
      <c r="X177" s="186"/>
      <c r="Y177" s="186"/>
      <c r="Z177" s="186"/>
      <c r="AA177" s="191"/>
      <c r="AT177" s="192" t="s">
        <v>155</v>
      </c>
      <c r="AU177" s="192" t="s">
        <v>126</v>
      </c>
      <c r="AV177" s="12" t="s">
        <v>152</v>
      </c>
      <c r="AW177" s="12" t="s">
        <v>34</v>
      </c>
      <c r="AX177" s="12" t="s">
        <v>85</v>
      </c>
      <c r="AY177" s="192" t="s">
        <v>147</v>
      </c>
    </row>
    <row r="178" spans="2:65" s="1" customFormat="1" ht="38.25" customHeight="1">
      <c r="B178" s="134"/>
      <c r="C178" s="163" t="s">
        <v>393</v>
      </c>
      <c r="D178" s="163" t="s">
        <v>148</v>
      </c>
      <c r="E178" s="164" t="s">
        <v>394</v>
      </c>
      <c r="F178" s="271" t="s">
        <v>395</v>
      </c>
      <c r="G178" s="271"/>
      <c r="H178" s="271"/>
      <c r="I178" s="271"/>
      <c r="J178" s="165" t="s">
        <v>231</v>
      </c>
      <c r="K178" s="166">
        <v>611.20000000000005</v>
      </c>
      <c r="L178" s="272">
        <v>0</v>
      </c>
      <c r="M178" s="272"/>
      <c r="N178" s="273">
        <f>ROUND(L178*K178,2)</f>
        <v>0</v>
      </c>
      <c r="O178" s="273"/>
      <c r="P178" s="273"/>
      <c r="Q178" s="273"/>
      <c r="R178" s="137"/>
      <c r="T178" s="167" t="s">
        <v>5</v>
      </c>
      <c r="U178" s="46" t="s">
        <v>44</v>
      </c>
      <c r="V178" s="38"/>
      <c r="W178" s="168">
        <f>V178*K178</f>
        <v>0</v>
      </c>
      <c r="X178" s="168">
        <v>8.8959999999999997E-2</v>
      </c>
      <c r="Y178" s="168">
        <f>X178*K178</f>
        <v>54.372351999999999</v>
      </c>
      <c r="Z178" s="168">
        <v>0</v>
      </c>
      <c r="AA178" s="169">
        <f>Z178*K178</f>
        <v>0</v>
      </c>
      <c r="AR178" s="21" t="s">
        <v>152</v>
      </c>
      <c r="AT178" s="21" t="s">
        <v>148</v>
      </c>
      <c r="AU178" s="21" t="s">
        <v>126</v>
      </c>
      <c r="AY178" s="21" t="s">
        <v>147</v>
      </c>
      <c r="BE178" s="108">
        <f>IF(U178="základná",N178,0)</f>
        <v>0</v>
      </c>
      <c r="BF178" s="108">
        <f>IF(U178="znížená",N178,0)</f>
        <v>0</v>
      </c>
      <c r="BG178" s="108">
        <f>IF(U178="zákl. prenesená",N178,0)</f>
        <v>0</v>
      </c>
      <c r="BH178" s="108">
        <f>IF(U178="zníž. prenesená",N178,0)</f>
        <v>0</v>
      </c>
      <c r="BI178" s="108">
        <f>IF(U178="nulová",N178,0)</f>
        <v>0</v>
      </c>
      <c r="BJ178" s="21" t="s">
        <v>126</v>
      </c>
      <c r="BK178" s="108">
        <f>ROUND(L178*K178,2)</f>
        <v>0</v>
      </c>
      <c r="BL178" s="21" t="s">
        <v>152</v>
      </c>
      <c r="BM178" s="21" t="s">
        <v>396</v>
      </c>
    </row>
    <row r="179" spans="2:65" s="11" customFormat="1" ht="16.5" customHeight="1">
      <c r="B179" s="177"/>
      <c r="C179" s="178"/>
      <c r="D179" s="178"/>
      <c r="E179" s="179" t="s">
        <v>5</v>
      </c>
      <c r="F179" s="282" t="s">
        <v>370</v>
      </c>
      <c r="G179" s="283"/>
      <c r="H179" s="283"/>
      <c r="I179" s="283"/>
      <c r="J179" s="178"/>
      <c r="K179" s="180">
        <v>539.70000000000005</v>
      </c>
      <c r="L179" s="178"/>
      <c r="M179" s="178"/>
      <c r="N179" s="178"/>
      <c r="O179" s="178"/>
      <c r="P179" s="178"/>
      <c r="Q179" s="178"/>
      <c r="R179" s="181"/>
      <c r="T179" s="182"/>
      <c r="U179" s="178"/>
      <c r="V179" s="178"/>
      <c r="W179" s="178"/>
      <c r="X179" s="178"/>
      <c r="Y179" s="178"/>
      <c r="Z179" s="178"/>
      <c r="AA179" s="183"/>
      <c r="AT179" s="184" t="s">
        <v>155</v>
      </c>
      <c r="AU179" s="184" t="s">
        <v>126</v>
      </c>
      <c r="AV179" s="11" t="s">
        <v>126</v>
      </c>
      <c r="AW179" s="11" t="s">
        <v>34</v>
      </c>
      <c r="AX179" s="11" t="s">
        <v>77</v>
      </c>
      <c r="AY179" s="184" t="s">
        <v>147</v>
      </c>
    </row>
    <row r="180" spans="2:65" s="11" customFormat="1" ht="16.5" customHeight="1">
      <c r="B180" s="177"/>
      <c r="C180" s="178"/>
      <c r="D180" s="178"/>
      <c r="E180" s="179" t="s">
        <v>5</v>
      </c>
      <c r="F180" s="276" t="s">
        <v>371</v>
      </c>
      <c r="G180" s="277"/>
      <c r="H180" s="277"/>
      <c r="I180" s="277"/>
      <c r="J180" s="178"/>
      <c r="K180" s="180">
        <v>71.5</v>
      </c>
      <c r="L180" s="178"/>
      <c r="M180" s="178"/>
      <c r="N180" s="178"/>
      <c r="O180" s="178"/>
      <c r="P180" s="178"/>
      <c r="Q180" s="178"/>
      <c r="R180" s="181"/>
      <c r="T180" s="182"/>
      <c r="U180" s="178"/>
      <c r="V180" s="178"/>
      <c r="W180" s="178"/>
      <c r="X180" s="178"/>
      <c r="Y180" s="178"/>
      <c r="Z180" s="178"/>
      <c r="AA180" s="183"/>
      <c r="AT180" s="184" t="s">
        <v>155</v>
      </c>
      <c r="AU180" s="184" t="s">
        <v>126</v>
      </c>
      <c r="AV180" s="11" t="s">
        <v>126</v>
      </c>
      <c r="AW180" s="11" t="s">
        <v>34</v>
      </c>
      <c r="AX180" s="11" t="s">
        <v>77</v>
      </c>
      <c r="AY180" s="184" t="s">
        <v>147</v>
      </c>
    </row>
    <row r="181" spans="2:65" s="12" customFormat="1" ht="16.5" customHeight="1">
      <c r="B181" s="185"/>
      <c r="C181" s="186"/>
      <c r="D181" s="186"/>
      <c r="E181" s="187" t="s">
        <v>5</v>
      </c>
      <c r="F181" s="280" t="s">
        <v>161</v>
      </c>
      <c r="G181" s="281"/>
      <c r="H181" s="281"/>
      <c r="I181" s="281"/>
      <c r="J181" s="186"/>
      <c r="K181" s="188">
        <v>611.20000000000005</v>
      </c>
      <c r="L181" s="186"/>
      <c r="M181" s="186"/>
      <c r="N181" s="186"/>
      <c r="O181" s="186"/>
      <c r="P181" s="186"/>
      <c r="Q181" s="186"/>
      <c r="R181" s="189"/>
      <c r="T181" s="190"/>
      <c r="U181" s="186"/>
      <c r="V181" s="186"/>
      <c r="W181" s="186"/>
      <c r="X181" s="186"/>
      <c r="Y181" s="186"/>
      <c r="Z181" s="186"/>
      <c r="AA181" s="191"/>
      <c r="AT181" s="192" t="s">
        <v>155</v>
      </c>
      <c r="AU181" s="192" t="s">
        <v>126</v>
      </c>
      <c r="AV181" s="12" t="s">
        <v>152</v>
      </c>
      <c r="AW181" s="12" t="s">
        <v>34</v>
      </c>
      <c r="AX181" s="12" t="s">
        <v>85</v>
      </c>
      <c r="AY181" s="192" t="s">
        <v>147</v>
      </c>
    </row>
    <row r="182" spans="2:65" s="1" customFormat="1" ht="25.5" customHeight="1">
      <c r="B182" s="134"/>
      <c r="C182" s="163" t="s">
        <v>397</v>
      </c>
      <c r="D182" s="163" t="s">
        <v>148</v>
      </c>
      <c r="E182" s="164" t="s">
        <v>398</v>
      </c>
      <c r="F182" s="271" t="s">
        <v>399</v>
      </c>
      <c r="G182" s="271"/>
      <c r="H182" s="271"/>
      <c r="I182" s="271"/>
      <c r="J182" s="165" t="s">
        <v>231</v>
      </c>
      <c r="K182" s="166">
        <v>611.20000000000005</v>
      </c>
      <c r="L182" s="272">
        <v>0</v>
      </c>
      <c r="M182" s="272"/>
      <c r="N182" s="273">
        <f>ROUND(L182*K182,2)</f>
        <v>0</v>
      </c>
      <c r="O182" s="273"/>
      <c r="P182" s="273"/>
      <c r="Q182" s="273"/>
      <c r="R182" s="137"/>
      <c r="T182" s="167" t="s">
        <v>5</v>
      </c>
      <c r="U182" s="46" t="s">
        <v>44</v>
      </c>
      <c r="V182" s="38"/>
      <c r="W182" s="168">
        <f>V182*K182</f>
        <v>0</v>
      </c>
      <c r="X182" s="168">
        <v>0.11119999999999999</v>
      </c>
      <c r="Y182" s="168">
        <f>X182*K182</f>
        <v>67.965440000000001</v>
      </c>
      <c r="Z182" s="168">
        <v>0</v>
      </c>
      <c r="AA182" s="169">
        <f>Z182*K182</f>
        <v>0</v>
      </c>
      <c r="AR182" s="21" t="s">
        <v>152</v>
      </c>
      <c r="AT182" s="21" t="s">
        <v>148</v>
      </c>
      <c r="AU182" s="21" t="s">
        <v>126</v>
      </c>
      <c r="AY182" s="21" t="s">
        <v>147</v>
      </c>
      <c r="BE182" s="108">
        <f>IF(U182="základná",N182,0)</f>
        <v>0</v>
      </c>
      <c r="BF182" s="108">
        <f>IF(U182="znížená",N182,0)</f>
        <v>0</v>
      </c>
      <c r="BG182" s="108">
        <f>IF(U182="zákl. prenesená",N182,0)</f>
        <v>0</v>
      </c>
      <c r="BH182" s="108">
        <f>IF(U182="zníž. prenesená",N182,0)</f>
        <v>0</v>
      </c>
      <c r="BI182" s="108">
        <f>IF(U182="nulová",N182,0)</f>
        <v>0</v>
      </c>
      <c r="BJ182" s="21" t="s">
        <v>126</v>
      </c>
      <c r="BK182" s="108">
        <f>ROUND(L182*K182,2)</f>
        <v>0</v>
      </c>
      <c r="BL182" s="21" t="s">
        <v>152</v>
      </c>
      <c r="BM182" s="21" t="s">
        <v>400</v>
      </c>
    </row>
    <row r="183" spans="2:65" s="1" customFormat="1" ht="38.25" customHeight="1">
      <c r="B183" s="134"/>
      <c r="C183" s="163" t="s">
        <v>221</v>
      </c>
      <c r="D183" s="163" t="s">
        <v>148</v>
      </c>
      <c r="E183" s="164" t="s">
        <v>401</v>
      </c>
      <c r="F183" s="271" t="s">
        <v>402</v>
      </c>
      <c r="G183" s="271"/>
      <c r="H183" s="271"/>
      <c r="I183" s="271"/>
      <c r="J183" s="165" t="s">
        <v>231</v>
      </c>
      <c r="K183" s="166">
        <v>611.20000000000005</v>
      </c>
      <c r="L183" s="272">
        <v>0</v>
      </c>
      <c r="M183" s="272"/>
      <c r="N183" s="273">
        <f>ROUND(L183*K183,2)</f>
        <v>0</v>
      </c>
      <c r="O183" s="273"/>
      <c r="P183" s="273"/>
      <c r="Q183" s="273"/>
      <c r="R183" s="137"/>
      <c r="T183" s="167" t="s">
        <v>5</v>
      </c>
      <c r="U183" s="46" t="s">
        <v>44</v>
      </c>
      <c r="V183" s="38"/>
      <c r="W183" s="168">
        <f>V183*K183</f>
        <v>0</v>
      </c>
      <c r="X183" s="168">
        <v>0.30993999999999999</v>
      </c>
      <c r="Y183" s="168">
        <f>X183*K183</f>
        <v>189.435328</v>
      </c>
      <c r="Z183" s="168">
        <v>0</v>
      </c>
      <c r="AA183" s="169">
        <f>Z183*K183</f>
        <v>0</v>
      </c>
      <c r="AR183" s="21" t="s">
        <v>152</v>
      </c>
      <c r="AT183" s="21" t="s">
        <v>148</v>
      </c>
      <c r="AU183" s="21" t="s">
        <v>126</v>
      </c>
      <c r="AY183" s="21" t="s">
        <v>147</v>
      </c>
      <c r="BE183" s="108">
        <f>IF(U183="základná",N183,0)</f>
        <v>0</v>
      </c>
      <c r="BF183" s="108">
        <f>IF(U183="znížená",N183,0)</f>
        <v>0</v>
      </c>
      <c r="BG183" s="108">
        <f>IF(U183="zákl. prenesená",N183,0)</f>
        <v>0</v>
      </c>
      <c r="BH183" s="108">
        <f>IF(U183="zníž. prenesená",N183,0)</f>
        <v>0</v>
      </c>
      <c r="BI183" s="108">
        <f>IF(U183="nulová",N183,0)</f>
        <v>0</v>
      </c>
      <c r="BJ183" s="21" t="s">
        <v>126</v>
      </c>
      <c r="BK183" s="108">
        <f>ROUND(L183*K183,2)</f>
        <v>0</v>
      </c>
      <c r="BL183" s="21" t="s">
        <v>152</v>
      </c>
      <c r="BM183" s="21" t="s">
        <v>403</v>
      </c>
    </row>
    <row r="184" spans="2:65" s="11" customFormat="1" ht="16.5" customHeight="1">
      <c r="B184" s="177"/>
      <c r="C184" s="178"/>
      <c r="D184" s="178"/>
      <c r="E184" s="179" t="s">
        <v>5</v>
      </c>
      <c r="F184" s="282" t="s">
        <v>370</v>
      </c>
      <c r="G184" s="283"/>
      <c r="H184" s="283"/>
      <c r="I184" s="283"/>
      <c r="J184" s="178"/>
      <c r="K184" s="180">
        <v>539.70000000000005</v>
      </c>
      <c r="L184" s="178"/>
      <c r="M184" s="178"/>
      <c r="N184" s="178"/>
      <c r="O184" s="178"/>
      <c r="P184" s="178"/>
      <c r="Q184" s="178"/>
      <c r="R184" s="181"/>
      <c r="T184" s="182"/>
      <c r="U184" s="178"/>
      <c r="V184" s="178"/>
      <c r="W184" s="178"/>
      <c r="X184" s="178"/>
      <c r="Y184" s="178"/>
      <c r="Z184" s="178"/>
      <c r="AA184" s="183"/>
      <c r="AT184" s="184" t="s">
        <v>155</v>
      </c>
      <c r="AU184" s="184" t="s">
        <v>126</v>
      </c>
      <c r="AV184" s="11" t="s">
        <v>126</v>
      </c>
      <c r="AW184" s="11" t="s">
        <v>34</v>
      </c>
      <c r="AX184" s="11" t="s">
        <v>77</v>
      </c>
      <c r="AY184" s="184" t="s">
        <v>147</v>
      </c>
    </row>
    <row r="185" spans="2:65" s="11" customFormat="1" ht="16.5" customHeight="1">
      <c r="B185" s="177"/>
      <c r="C185" s="178"/>
      <c r="D185" s="178"/>
      <c r="E185" s="179" t="s">
        <v>5</v>
      </c>
      <c r="F185" s="276" t="s">
        <v>371</v>
      </c>
      <c r="G185" s="277"/>
      <c r="H185" s="277"/>
      <c r="I185" s="277"/>
      <c r="J185" s="178"/>
      <c r="K185" s="180">
        <v>71.5</v>
      </c>
      <c r="L185" s="178"/>
      <c r="M185" s="178"/>
      <c r="N185" s="178"/>
      <c r="O185" s="178"/>
      <c r="P185" s="178"/>
      <c r="Q185" s="178"/>
      <c r="R185" s="181"/>
      <c r="T185" s="182"/>
      <c r="U185" s="178"/>
      <c r="V185" s="178"/>
      <c r="W185" s="178"/>
      <c r="X185" s="178"/>
      <c r="Y185" s="178"/>
      <c r="Z185" s="178"/>
      <c r="AA185" s="183"/>
      <c r="AT185" s="184" t="s">
        <v>155</v>
      </c>
      <c r="AU185" s="184" t="s">
        <v>126</v>
      </c>
      <c r="AV185" s="11" t="s">
        <v>126</v>
      </c>
      <c r="AW185" s="11" t="s">
        <v>34</v>
      </c>
      <c r="AX185" s="11" t="s">
        <v>77</v>
      </c>
      <c r="AY185" s="184" t="s">
        <v>147</v>
      </c>
    </row>
    <row r="186" spans="2:65" s="12" customFormat="1" ht="16.5" customHeight="1">
      <c r="B186" s="185"/>
      <c r="C186" s="186"/>
      <c r="D186" s="186"/>
      <c r="E186" s="187" t="s">
        <v>5</v>
      </c>
      <c r="F186" s="280" t="s">
        <v>161</v>
      </c>
      <c r="G186" s="281"/>
      <c r="H186" s="281"/>
      <c r="I186" s="281"/>
      <c r="J186" s="186"/>
      <c r="K186" s="188">
        <v>611.20000000000005</v>
      </c>
      <c r="L186" s="186"/>
      <c r="M186" s="186"/>
      <c r="N186" s="186"/>
      <c r="O186" s="186"/>
      <c r="P186" s="186"/>
      <c r="Q186" s="186"/>
      <c r="R186" s="189"/>
      <c r="T186" s="190"/>
      <c r="U186" s="186"/>
      <c r="V186" s="186"/>
      <c r="W186" s="186"/>
      <c r="X186" s="186"/>
      <c r="Y186" s="186"/>
      <c r="Z186" s="186"/>
      <c r="AA186" s="191"/>
      <c r="AT186" s="192" t="s">
        <v>155</v>
      </c>
      <c r="AU186" s="192" t="s">
        <v>126</v>
      </c>
      <c r="AV186" s="12" t="s">
        <v>152</v>
      </c>
      <c r="AW186" s="12" t="s">
        <v>34</v>
      </c>
      <c r="AX186" s="12" t="s">
        <v>85</v>
      </c>
      <c r="AY186" s="192" t="s">
        <v>147</v>
      </c>
    </row>
    <row r="187" spans="2:65" s="1" customFormat="1" ht="38.25" customHeight="1">
      <c r="B187" s="134"/>
      <c r="C187" s="163" t="s">
        <v>225</v>
      </c>
      <c r="D187" s="163" t="s">
        <v>148</v>
      </c>
      <c r="E187" s="164" t="s">
        <v>404</v>
      </c>
      <c r="F187" s="271" t="s">
        <v>405</v>
      </c>
      <c r="G187" s="271"/>
      <c r="H187" s="271"/>
      <c r="I187" s="271"/>
      <c r="J187" s="165" t="s">
        <v>231</v>
      </c>
      <c r="K187" s="166">
        <v>613.70000000000005</v>
      </c>
      <c r="L187" s="272">
        <v>0</v>
      </c>
      <c r="M187" s="272"/>
      <c r="N187" s="273">
        <f>ROUND(L187*K187,2)</f>
        <v>0</v>
      </c>
      <c r="O187" s="273"/>
      <c r="P187" s="273"/>
      <c r="Q187" s="273"/>
      <c r="R187" s="137"/>
      <c r="T187" s="167" t="s">
        <v>5</v>
      </c>
      <c r="U187" s="46" t="s">
        <v>44</v>
      </c>
      <c r="V187" s="38"/>
      <c r="W187" s="168">
        <f>V187*K187</f>
        <v>0</v>
      </c>
      <c r="X187" s="168">
        <v>0.30993999999999999</v>
      </c>
      <c r="Y187" s="168">
        <f>X187*K187</f>
        <v>190.21017800000001</v>
      </c>
      <c r="Z187" s="168">
        <v>0</v>
      </c>
      <c r="AA187" s="169">
        <f>Z187*K187</f>
        <v>0</v>
      </c>
      <c r="AR187" s="21" t="s">
        <v>152</v>
      </c>
      <c r="AT187" s="21" t="s">
        <v>148</v>
      </c>
      <c r="AU187" s="21" t="s">
        <v>126</v>
      </c>
      <c r="AY187" s="21" t="s">
        <v>147</v>
      </c>
      <c r="BE187" s="108">
        <f>IF(U187="základná",N187,0)</f>
        <v>0</v>
      </c>
      <c r="BF187" s="108">
        <f>IF(U187="znížená",N187,0)</f>
        <v>0</v>
      </c>
      <c r="BG187" s="108">
        <f>IF(U187="zákl. prenesená",N187,0)</f>
        <v>0</v>
      </c>
      <c r="BH187" s="108">
        <f>IF(U187="zníž. prenesená",N187,0)</f>
        <v>0</v>
      </c>
      <c r="BI187" s="108">
        <f>IF(U187="nulová",N187,0)</f>
        <v>0</v>
      </c>
      <c r="BJ187" s="21" t="s">
        <v>126</v>
      </c>
      <c r="BK187" s="108">
        <f>ROUND(L187*K187,2)</f>
        <v>0</v>
      </c>
      <c r="BL187" s="21" t="s">
        <v>152</v>
      </c>
      <c r="BM187" s="21" t="s">
        <v>406</v>
      </c>
    </row>
    <row r="188" spans="2:65" s="11" customFormat="1" ht="16.5" customHeight="1">
      <c r="B188" s="177"/>
      <c r="C188" s="178"/>
      <c r="D188" s="178"/>
      <c r="E188" s="179" t="s">
        <v>5</v>
      </c>
      <c r="F188" s="282" t="s">
        <v>370</v>
      </c>
      <c r="G188" s="283"/>
      <c r="H188" s="283"/>
      <c r="I188" s="283"/>
      <c r="J188" s="178"/>
      <c r="K188" s="180">
        <v>539.70000000000005</v>
      </c>
      <c r="L188" s="178"/>
      <c r="M188" s="178"/>
      <c r="N188" s="178"/>
      <c r="O188" s="178"/>
      <c r="P188" s="178"/>
      <c r="Q188" s="178"/>
      <c r="R188" s="181"/>
      <c r="T188" s="182"/>
      <c r="U188" s="178"/>
      <c r="V188" s="178"/>
      <c r="W188" s="178"/>
      <c r="X188" s="178"/>
      <c r="Y188" s="178"/>
      <c r="Z188" s="178"/>
      <c r="AA188" s="183"/>
      <c r="AT188" s="184" t="s">
        <v>155</v>
      </c>
      <c r="AU188" s="184" t="s">
        <v>126</v>
      </c>
      <c r="AV188" s="11" t="s">
        <v>126</v>
      </c>
      <c r="AW188" s="11" t="s">
        <v>34</v>
      </c>
      <c r="AX188" s="11" t="s">
        <v>77</v>
      </c>
      <c r="AY188" s="184" t="s">
        <v>147</v>
      </c>
    </row>
    <row r="189" spans="2:65" s="11" customFormat="1" ht="16.5" customHeight="1">
      <c r="B189" s="177"/>
      <c r="C189" s="178"/>
      <c r="D189" s="178"/>
      <c r="E189" s="179" t="s">
        <v>5</v>
      </c>
      <c r="F189" s="276" t="s">
        <v>371</v>
      </c>
      <c r="G189" s="277"/>
      <c r="H189" s="277"/>
      <c r="I189" s="277"/>
      <c r="J189" s="178"/>
      <c r="K189" s="180">
        <v>71.5</v>
      </c>
      <c r="L189" s="178"/>
      <c r="M189" s="178"/>
      <c r="N189" s="178"/>
      <c r="O189" s="178"/>
      <c r="P189" s="178"/>
      <c r="Q189" s="178"/>
      <c r="R189" s="181"/>
      <c r="T189" s="182"/>
      <c r="U189" s="178"/>
      <c r="V189" s="178"/>
      <c r="W189" s="178"/>
      <c r="X189" s="178"/>
      <c r="Y189" s="178"/>
      <c r="Z189" s="178"/>
      <c r="AA189" s="183"/>
      <c r="AT189" s="184" t="s">
        <v>155</v>
      </c>
      <c r="AU189" s="184" t="s">
        <v>126</v>
      </c>
      <c r="AV189" s="11" t="s">
        <v>126</v>
      </c>
      <c r="AW189" s="11" t="s">
        <v>34</v>
      </c>
      <c r="AX189" s="11" t="s">
        <v>77</v>
      </c>
      <c r="AY189" s="184" t="s">
        <v>147</v>
      </c>
    </row>
    <row r="190" spans="2:65" s="11" customFormat="1" ht="16.5" customHeight="1">
      <c r="B190" s="177"/>
      <c r="C190" s="178"/>
      <c r="D190" s="178"/>
      <c r="E190" s="179" t="s">
        <v>5</v>
      </c>
      <c r="F190" s="276" t="s">
        <v>379</v>
      </c>
      <c r="G190" s="277"/>
      <c r="H190" s="277"/>
      <c r="I190" s="277"/>
      <c r="J190" s="178"/>
      <c r="K190" s="180">
        <v>2.5</v>
      </c>
      <c r="L190" s="178"/>
      <c r="M190" s="178"/>
      <c r="N190" s="178"/>
      <c r="O190" s="178"/>
      <c r="P190" s="178"/>
      <c r="Q190" s="178"/>
      <c r="R190" s="181"/>
      <c r="T190" s="182"/>
      <c r="U190" s="178"/>
      <c r="V190" s="178"/>
      <c r="W190" s="178"/>
      <c r="X190" s="178"/>
      <c r="Y190" s="178"/>
      <c r="Z190" s="178"/>
      <c r="AA190" s="183"/>
      <c r="AT190" s="184" t="s">
        <v>155</v>
      </c>
      <c r="AU190" s="184" t="s">
        <v>126</v>
      </c>
      <c r="AV190" s="11" t="s">
        <v>126</v>
      </c>
      <c r="AW190" s="11" t="s">
        <v>34</v>
      </c>
      <c r="AX190" s="11" t="s">
        <v>77</v>
      </c>
      <c r="AY190" s="184" t="s">
        <v>147</v>
      </c>
    </row>
    <row r="191" spans="2:65" s="12" customFormat="1" ht="16.5" customHeight="1">
      <c r="B191" s="185"/>
      <c r="C191" s="186"/>
      <c r="D191" s="186"/>
      <c r="E191" s="187" t="s">
        <v>5</v>
      </c>
      <c r="F191" s="280" t="s">
        <v>161</v>
      </c>
      <c r="G191" s="281"/>
      <c r="H191" s="281"/>
      <c r="I191" s="281"/>
      <c r="J191" s="186"/>
      <c r="K191" s="188">
        <v>613.70000000000005</v>
      </c>
      <c r="L191" s="186"/>
      <c r="M191" s="186"/>
      <c r="N191" s="186"/>
      <c r="O191" s="186"/>
      <c r="P191" s="186"/>
      <c r="Q191" s="186"/>
      <c r="R191" s="189"/>
      <c r="T191" s="190"/>
      <c r="U191" s="186"/>
      <c r="V191" s="186"/>
      <c r="W191" s="186"/>
      <c r="X191" s="186"/>
      <c r="Y191" s="186"/>
      <c r="Z191" s="186"/>
      <c r="AA191" s="191"/>
      <c r="AT191" s="192" t="s">
        <v>155</v>
      </c>
      <c r="AU191" s="192" t="s">
        <v>126</v>
      </c>
      <c r="AV191" s="12" t="s">
        <v>152</v>
      </c>
      <c r="AW191" s="12" t="s">
        <v>34</v>
      </c>
      <c r="AX191" s="12" t="s">
        <v>85</v>
      </c>
      <c r="AY191" s="192" t="s">
        <v>147</v>
      </c>
    </row>
    <row r="192" spans="2:65" s="1" customFormat="1" ht="25.5" customHeight="1">
      <c r="B192" s="134"/>
      <c r="C192" s="163" t="s">
        <v>271</v>
      </c>
      <c r="D192" s="163" t="s">
        <v>148</v>
      </c>
      <c r="E192" s="164" t="s">
        <v>407</v>
      </c>
      <c r="F192" s="271" t="s">
        <v>408</v>
      </c>
      <c r="G192" s="271"/>
      <c r="H192" s="271"/>
      <c r="I192" s="271"/>
      <c r="J192" s="165" t="s">
        <v>231</v>
      </c>
      <c r="K192" s="166">
        <v>2.5</v>
      </c>
      <c r="L192" s="272">
        <v>0</v>
      </c>
      <c r="M192" s="272"/>
      <c r="N192" s="273">
        <f>ROUND(L192*K192,2)</f>
        <v>0</v>
      </c>
      <c r="O192" s="273"/>
      <c r="P192" s="273"/>
      <c r="Q192" s="273"/>
      <c r="R192" s="137"/>
      <c r="T192" s="167" t="s">
        <v>5</v>
      </c>
      <c r="U192" s="46" t="s">
        <v>44</v>
      </c>
      <c r="V192" s="38"/>
      <c r="W192" s="168">
        <f>V192*K192</f>
        <v>0</v>
      </c>
      <c r="X192" s="168">
        <v>0.112</v>
      </c>
      <c r="Y192" s="168">
        <f>X192*K192</f>
        <v>0.28000000000000003</v>
      </c>
      <c r="Z192" s="168">
        <v>0</v>
      </c>
      <c r="AA192" s="169">
        <f>Z192*K192</f>
        <v>0</v>
      </c>
      <c r="AR192" s="21" t="s">
        <v>152</v>
      </c>
      <c r="AT192" s="21" t="s">
        <v>148</v>
      </c>
      <c r="AU192" s="21" t="s">
        <v>126</v>
      </c>
      <c r="AY192" s="21" t="s">
        <v>147</v>
      </c>
      <c r="BE192" s="108">
        <f>IF(U192="základná",N192,0)</f>
        <v>0</v>
      </c>
      <c r="BF192" s="108">
        <f>IF(U192="znížená",N192,0)</f>
        <v>0</v>
      </c>
      <c r="BG192" s="108">
        <f>IF(U192="zákl. prenesená",N192,0)</f>
        <v>0</v>
      </c>
      <c r="BH192" s="108">
        <f>IF(U192="zníž. prenesená",N192,0)</f>
        <v>0</v>
      </c>
      <c r="BI192" s="108">
        <f>IF(U192="nulová",N192,0)</f>
        <v>0</v>
      </c>
      <c r="BJ192" s="21" t="s">
        <v>126</v>
      </c>
      <c r="BK192" s="108">
        <f>ROUND(L192*K192,2)</f>
        <v>0</v>
      </c>
      <c r="BL192" s="21" t="s">
        <v>152</v>
      </c>
      <c r="BM192" s="21" t="s">
        <v>409</v>
      </c>
    </row>
    <row r="193" spans="2:65" s="11" customFormat="1" ht="16.5" customHeight="1">
      <c r="B193" s="177"/>
      <c r="C193" s="178"/>
      <c r="D193" s="178"/>
      <c r="E193" s="179" t="s">
        <v>5</v>
      </c>
      <c r="F193" s="282" t="s">
        <v>392</v>
      </c>
      <c r="G193" s="283"/>
      <c r="H193" s="283"/>
      <c r="I193" s="283"/>
      <c r="J193" s="178"/>
      <c r="K193" s="180">
        <v>2.5</v>
      </c>
      <c r="L193" s="178"/>
      <c r="M193" s="178"/>
      <c r="N193" s="178"/>
      <c r="O193" s="178"/>
      <c r="P193" s="178"/>
      <c r="Q193" s="178"/>
      <c r="R193" s="181"/>
      <c r="T193" s="182"/>
      <c r="U193" s="178"/>
      <c r="V193" s="178"/>
      <c r="W193" s="178"/>
      <c r="X193" s="178"/>
      <c r="Y193" s="178"/>
      <c r="Z193" s="178"/>
      <c r="AA193" s="183"/>
      <c r="AT193" s="184" t="s">
        <v>155</v>
      </c>
      <c r="AU193" s="184" t="s">
        <v>126</v>
      </c>
      <c r="AV193" s="11" t="s">
        <v>126</v>
      </c>
      <c r="AW193" s="11" t="s">
        <v>34</v>
      </c>
      <c r="AX193" s="11" t="s">
        <v>77</v>
      </c>
      <c r="AY193" s="184" t="s">
        <v>147</v>
      </c>
    </row>
    <row r="194" spans="2:65" s="12" customFormat="1" ht="16.5" customHeight="1">
      <c r="B194" s="185"/>
      <c r="C194" s="186"/>
      <c r="D194" s="186"/>
      <c r="E194" s="187" t="s">
        <v>5</v>
      </c>
      <c r="F194" s="280" t="s">
        <v>161</v>
      </c>
      <c r="G194" s="281"/>
      <c r="H194" s="281"/>
      <c r="I194" s="281"/>
      <c r="J194" s="186"/>
      <c r="K194" s="188">
        <v>2.5</v>
      </c>
      <c r="L194" s="186"/>
      <c r="M194" s="186"/>
      <c r="N194" s="186"/>
      <c r="O194" s="186"/>
      <c r="P194" s="186"/>
      <c r="Q194" s="186"/>
      <c r="R194" s="189"/>
      <c r="T194" s="190"/>
      <c r="U194" s="186"/>
      <c r="V194" s="186"/>
      <c r="W194" s="186"/>
      <c r="X194" s="186"/>
      <c r="Y194" s="186"/>
      <c r="Z194" s="186"/>
      <c r="AA194" s="191"/>
      <c r="AT194" s="192" t="s">
        <v>155</v>
      </c>
      <c r="AU194" s="192" t="s">
        <v>126</v>
      </c>
      <c r="AV194" s="12" t="s">
        <v>152</v>
      </c>
      <c r="AW194" s="12" t="s">
        <v>34</v>
      </c>
      <c r="AX194" s="12" t="s">
        <v>85</v>
      </c>
      <c r="AY194" s="192" t="s">
        <v>147</v>
      </c>
    </row>
    <row r="195" spans="2:65" s="1" customFormat="1" ht="25.5" customHeight="1">
      <c r="B195" s="134"/>
      <c r="C195" s="193" t="s">
        <v>228</v>
      </c>
      <c r="D195" s="193" t="s">
        <v>201</v>
      </c>
      <c r="E195" s="194" t="s">
        <v>410</v>
      </c>
      <c r="F195" s="284" t="s">
        <v>411</v>
      </c>
      <c r="G195" s="284"/>
      <c r="H195" s="284"/>
      <c r="I195" s="284"/>
      <c r="J195" s="195" t="s">
        <v>231</v>
      </c>
      <c r="K195" s="196">
        <v>2.5499999999999998</v>
      </c>
      <c r="L195" s="285">
        <v>0</v>
      </c>
      <c r="M195" s="285"/>
      <c r="N195" s="286">
        <f>ROUND(L195*K195,2)</f>
        <v>0</v>
      </c>
      <c r="O195" s="273"/>
      <c r="P195" s="273"/>
      <c r="Q195" s="273"/>
      <c r="R195" s="137"/>
      <c r="T195" s="167" t="s">
        <v>5</v>
      </c>
      <c r="U195" s="46" t="s">
        <v>44</v>
      </c>
      <c r="V195" s="38"/>
      <c r="W195" s="168">
        <f>V195*K195</f>
        <v>0</v>
      </c>
      <c r="X195" s="168">
        <v>0.13500000000000001</v>
      </c>
      <c r="Y195" s="168">
        <f>X195*K195</f>
        <v>0.34425</v>
      </c>
      <c r="Z195" s="168">
        <v>0</v>
      </c>
      <c r="AA195" s="169">
        <f>Z195*K195</f>
        <v>0</v>
      </c>
      <c r="AR195" s="21" t="s">
        <v>184</v>
      </c>
      <c r="AT195" s="21" t="s">
        <v>201</v>
      </c>
      <c r="AU195" s="21" t="s">
        <v>126</v>
      </c>
      <c r="AY195" s="21" t="s">
        <v>147</v>
      </c>
      <c r="BE195" s="108">
        <f>IF(U195="základná",N195,0)</f>
        <v>0</v>
      </c>
      <c r="BF195" s="108">
        <f>IF(U195="znížená",N195,0)</f>
        <v>0</v>
      </c>
      <c r="BG195" s="108">
        <f>IF(U195="zákl. prenesená",N195,0)</f>
        <v>0</v>
      </c>
      <c r="BH195" s="108">
        <f>IF(U195="zníž. prenesená",N195,0)</f>
        <v>0</v>
      </c>
      <c r="BI195" s="108">
        <f>IF(U195="nulová",N195,0)</f>
        <v>0</v>
      </c>
      <c r="BJ195" s="21" t="s">
        <v>126</v>
      </c>
      <c r="BK195" s="108">
        <f>ROUND(L195*K195,2)</f>
        <v>0</v>
      </c>
      <c r="BL195" s="21" t="s">
        <v>152</v>
      </c>
      <c r="BM195" s="21" t="s">
        <v>412</v>
      </c>
    </row>
    <row r="196" spans="2:65" s="11" customFormat="1" ht="16.5" customHeight="1">
      <c r="B196" s="177"/>
      <c r="C196" s="178"/>
      <c r="D196" s="178"/>
      <c r="E196" s="179" t="s">
        <v>5</v>
      </c>
      <c r="F196" s="282" t="s">
        <v>413</v>
      </c>
      <c r="G196" s="283"/>
      <c r="H196" s="283"/>
      <c r="I196" s="283"/>
      <c r="J196" s="178"/>
      <c r="K196" s="180">
        <v>2.5499999999999998</v>
      </c>
      <c r="L196" s="178"/>
      <c r="M196" s="178"/>
      <c r="N196" s="178"/>
      <c r="O196" s="178"/>
      <c r="P196" s="178"/>
      <c r="Q196" s="178"/>
      <c r="R196" s="181"/>
      <c r="T196" s="182"/>
      <c r="U196" s="178"/>
      <c r="V196" s="178"/>
      <c r="W196" s="178"/>
      <c r="X196" s="178"/>
      <c r="Y196" s="178"/>
      <c r="Z196" s="178"/>
      <c r="AA196" s="183"/>
      <c r="AT196" s="184" t="s">
        <v>155</v>
      </c>
      <c r="AU196" s="184" t="s">
        <v>126</v>
      </c>
      <c r="AV196" s="11" t="s">
        <v>126</v>
      </c>
      <c r="AW196" s="11" t="s">
        <v>34</v>
      </c>
      <c r="AX196" s="11" t="s">
        <v>77</v>
      </c>
      <c r="AY196" s="184" t="s">
        <v>147</v>
      </c>
    </row>
    <row r="197" spans="2:65" s="12" customFormat="1" ht="16.5" customHeight="1">
      <c r="B197" s="185"/>
      <c r="C197" s="186"/>
      <c r="D197" s="186"/>
      <c r="E197" s="187" t="s">
        <v>5</v>
      </c>
      <c r="F197" s="280" t="s">
        <v>161</v>
      </c>
      <c r="G197" s="281"/>
      <c r="H197" s="281"/>
      <c r="I197" s="281"/>
      <c r="J197" s="186"/>
      <c r="K197" s="188">
        <v>2.5499999999999998</v>
      </c>
      <c r="L197" s="186"/>
      <c r="M197" s="186"/>
      <c r="N197" s="186"/>
      <c r="O197" s="186"/>
      <c r="P197" s="186"/>
      <c r="Q197" s="186"/>
      <c r="R197" s="189"/>
      <c r="T197" s="190"/>
      <c r="U197" s="186"/>
      <c r="V197" s="186"/>
      <c r="W197" s="186"/>
      <c r="X197" s="186"/>
      <c r="Y197" s="186"/>
      <c r="Z197" s="186"/>
      <c r="AA197" s="191"/>
      <c r="AT197" s="192" t="s">
        <v>155</v>
      </c>
      <c r="AU197" s="192" t="s">
        <v>126</v>
      </c>
      <c r="AV197" s="12" t="s">
        <v>152</v>
      </c>
      <c r="AW197" s="12" t="s">
        <v>34</v>
      </c>
      <c r="AX197" s="12" t="s">
        <v>85</v>
      </c>
      <c r="AY197" s="192" t="s">
        <v>147</v>
      </c>
    </row>
    <row r="198" spans="2:65" s="1" customFormat="1" ht="38.25" customHeight="1">
      <c r="B198" s="134"/>
      <c r="C198" s="163" t="s">
        <v>414</v>
      </c>
      <c r="D198" s="163" t="s">
        <v>148</v>
      </c>
      <c r="E198" s="164" t="s">
        <v>415</v>
      </c>
      <c r="F198" s="271" t="s">
        <v>416</v>
      </c>
      <c r="G198" s="271"/>
      <c r="H198" s="271"/>
      <c r="I198" s="271"/>
      <c r="J198" s="165" t="s">
        <v>231</v>
      </c>
      <c r="K198" s="166">
        <v>539.70000000000005</v>
      </c>
      <c r="L198" s="272">
        <v>0</v>
      </c>
      <c r="M198" s="272"/>
      <c r="N198" s="273">
        <f>ROUND(L198*K198,2)</f>
        <v>0</v>
      </c>
      <c r="O198" s="273"/>
      <c r="P198" s="273"/>
      <c r="Q198" s="273"/>
      <c r="R198" s="137"/>
      <c r="T198" s="167" t="s">
        <v>5</v>
      </c>
      <c r="U198" s="46" t="s">
        <v>44</v>
      </c>
      <c r="V198" s="38"/>
      <c r="W198" s="168">
        <f>V198*K198</f>
        <v>0</v>
      </c>
      <c r="X198" s="168">
        <v>3.0000000000000001E-3</v>
      </c>
      <c r="Y198" s="168">
        <f>X198*K198</f>
        <v>1.6191000000000002</v>
      </c>
      <c r="Z198" s="168">
        <v>0</v>
      </c>
      <c r="AA198" s="169">
        <f>Z198*K198</f>
        <v>0</v>
      </c>
      <c r="AR198" s="21" t="s">
        <v>152</v>
      </c>
      <c r="AT198" s="21" t="s">
        <v>148</v>
      </c>
      <c r="AU198" s="21" t="s">
        <v>126</v>
      </c>
      <c r="AY198" s="21" t="s">
        <v>147</v>
      </c>
      <c r="BE198" s="108">
        <f>IF(U198="základná",N198,0)</f>
        <v>0</v>
      </c>
      <c r="BF198" s="108">
        <f>IF(U198="znížená",N198,0)</f>
        <v>0</v>
      </c>
      <c r="BG198" s="108">
        <f>IF(U198="zákl. prenesená",N198,0)</f>
        <v>0</v>
      </c>
      <c r="BH198" s="108">
        <f>IF(U198="zníž. prenesená",N198,0)</f>
        <v>0</v>
      </c>
      <c r="BI198" s="108">
        <f>IF(U198="nulová",N198,0)</f>
        <v>0</v>
      </c>
      <c r="BJ198" s="21" t="s">
        <v>126</v>
      </c>
      <c r="BK198" s="108">
        <f>ROUND(L198*K198,2)</f>
        <v>0</v>
      </c>
      <c r="BL198" s="21" t="s">
        <v>152</v>
      </c>
      <c r="BM198" s="21" t="s">
        <v>417</v>
      </c>
    </row>
    <row r="199" spans="2:65" s="1" customFormat="1" ht="25.5" customHeight="1">
      <c r="B199" s="134"/>
      <c r="C199" s="193" t="s">
        <v>418</v>
      </c>
      <c r="D199" s="193" t="s">
        <v>201</v>
      </c>
      <c r="E199" s="194" t="s">
        <v>419</v>
      </c>
      <c r="F199" s="284" t="s">
        <v>420</v>
      </c>
      <c r="G199" s="284"/>
      <c r="H199" s="284"/>
      <c r="I199" s="284"/>
      <c r="J199" s="195" t="s">
        <v>231</v>
      </c>
      <c r="K199" s="196">
        <v>545.09699999999998</v>
      </c>
      <c r="L199" s="285">
        <v>0</v>
      </c>
      <c r="M199" s="285"/>
      <c r="N199" s="286">
        <f>ROUND(L199*K199,2)</f>
        <v>0</v>
      </c>
      <c r="O199" s="273"/>
      <c r="P199" s="273"/>
      <c r="Q199" s="273"/>
      <c r="R199" s="137"/>
      <c r="T199" s="167" t="s">
        <v>5</v>
      </c>
      <c r="U199" s="46" t="s">
        <v>44</v>
      </c>
      <c r="V199" s="38"/>
      <c r="W199" s="168">
        <f>V199*K199</f>
        <v>0</v>
      </c>
      <c r="X199" s="168">
        <v>0.11</v>
      </c>
      <c r="Y199" s="168">
        <f>X199*K199</f>
        <v>59.96067</v>
      </c>
      <c r="Z199" s="168">
        <v>0</v>
      </c>
      <c r="AA199" s="169">
        <f>Z199*K199</f>
        <v>0</v>
      </c>
      <c r="AR199" s="21" t="s">
        <v>184</v>
      </c>
      <c r="AT199" s="21" t="s">
        <v>201</v>
      </c>
      <c r="AU199" s="21" t="s">
        <v>126</v>
      </c>
      <c r="AY199" s="21" t="s">
        <v>147</v>
      </c>
      <c r="BE199" s="108">
        <f>IF(U199="základná",N199,0)</f>
        <v>0</v>
      </c>
      <c r="BF199" s="108">
        <f>IF(U199="znížená",N199,0)</f>
        <v>0</v>
      </c>
      <c r="BG199" s="108">
        <f>IF(U199="zákl. prenesená",N199,0)</f>
        <v>0</v>
      </c>
      <c r="BH199" s="108">
        <f>IF(U199="zníž. prenesená",N199,0)</f>
        <v>0</v>
      </c>
      <c r="BI199" s="108">
        <f>IF(U199="nulová",N199,0)</f>
        <v>0</v>
      </c>
      <c r="BJ199" s="21" t="s">
        <v>126</v>
      </c>
      <c r="BK199" s="108">
        <f>ROUND(L199*K199,2)</f>
        <v>0</v>
      </c>
      <c r="BL199" s="21" t="s">
        <v>152</v>
      </c>
      <c r="BM199" s="21" t="s">
        <v>421</v>
      </c>
    </row>
    <row r="200" spans="2:65" s="1" customFormat="1" ht="38.25" customHeight="1">
      <c r="B200" s="134"/>
      <c r="C200" s="163" t="s">
        <v>422</v>
      </c>
      <c r="D200" s="163" t="s">
        <v>148</v>
      </c>
      <c r="E200" s="164" t="s">
        <v>423</v>
      </c>
      <c r="F200" s="271" t="s">
        <v>424</v>
      </c>
      <c r="G200" s="271"/>
      <c r="H200" s="271"/>
      <c r="I200" s="271"/>
      <c r="J200" s="165" t="s">
        <v>231</v>
      </c>
      <c r="K200" s="166">
        <v>71.5</v>
      </c>
      <c r="L200" s="272">
        <v>0</v>
      </c>
      <c r="M200" s="272"/>
      <c r="N200" s="273">
        <f>ROUND(L200*K200,2)</f>
        <v>0</v>
      </c>
      <c r="O200" s="273"/>
      <c r="P200" s="273"/>
      <c r="Q200" s="273"/>
      <c r="R200" s="137"/>
      <c r="T200" s="167" t="s">
        <v>5</v>
      </c>
      <c r="U200" s="46" t="s">
        <v>44</v>
      </c>
      <c r="V200" s="38"/>
      <c r="W200" s="168">
        <f>V200*K200</f>
        <v>0</v>
      </c>
      <c r="X200" s="168">
        <v>3.0000000000000001E-3</v>
      </c>
      <c r="Y200" s="168">
        <f>X200*K200</f>
        <v>0.2145</v>
      </c>
      <c r="Z200" s="168">
        <v>0</v>
      </c>
      <c r="AA200" s="169">
        <f>Z200*K200</f>
        <v>0</v>
      </c>
      <c r="AR200" s="21" t="s">
        <v>152</v>
      </c>
      <c r="AT200" s="21" t="s">
        <v>148</v>
      </c>
      <c r="AU200" s="21" t="s">
        <v>126</v>
      </c>
      <c r="AY200" s="21" t="s">
        <v>147</v>
      </c>
      <c r="BE200" s="108">
        <f>IF(U200="základná",N200,0)</f>
        <v>0</v>
      </c>
      <c r="BF200" s="108">
        <f>IF(U200="znížená",N200,0)</f>
        <v>0</v>
      </c>
      <c r="BG200" s="108">
        <f>IF(U200="zákl. prenesená",N200,0)</f>
        <v>0</v>
      </c>
      <c r="BH200" s="108">
        <f>IF(U200="zníž. prenesená",N200,0)</f>
        <v>0</v>
      </c>
      <c r="BI200" s="108">
        <f>IF(U200="nulová",N200,0)</f>
        <v>0</v>
      </c>
      <c r="BJ200" s="21" t="s">
        <v>126</v>
      </c>
      <c r="BK200" s="108">
        <f>ROUND(L200*K200,2)</f>
        <v>0</v>
      </c>
      <c r="BL200" s="21" t="s">
        <v>152</v>
      </c>
      <c r="BM200" s="21" t="s">
        <v>425</v>
      </c>
    </row>
    <row r="201" spans="2:65" s="11" customFormat="1" ht="16.5" customHeight="1">
      <c r="B201" s="177"/>
      <c r="C201" s="178"/>
      <c r="D201" s="178"/>
      <c r="E201" s="179" t="s">
        <v>5</v>
      </c>
      <c r="F201" s="282" t="s">
        <v>426</v>
      </c>
      <c r="G201" s="283"/>
      <c r="H201" s="283"/>
      <c r="I201" s="283"/>
      <c r="J201" s="178"/>
      <c r="K201" s="180">
        <v>71.5</v>
      </c>
      <c r="L201" s="178"/>
      <c r="M201" s="178"/>
      <c r="N201" s="178"/>
      <c r="O201" s="178"/>
      <c r="P201" s="178"/>
      <c r="Q201" s="178"/>
      <c r="R201" s="181"/>
      <c r="T201" s="182"/>
      <c r="U201" s="178"/>
      <c r="V201" s="178"/>
      <c r="W201" s="178"/>
      <c r="X201" s="178"/>
      <c r="Y201" s="178"/>
      <c r="Z201" s="178"/>
      <c r="AA201" s="183"/>
      <c r="AT201" s="184" t="s">
        <v>155</v>
      </c>
      <c r="AU201" s="184" t="s">
        <v>126</v>
      </c>
      <c r="AV201" s="11" t="s">
        <v>126</v>
      </c>
      <c r="AW201" s="11" t="s">
        <v>34</v>
      </c>
      <c r="AX201" s="11" t="s">
        <v>85</v>
      </c>
      <c r="AY201" s="184" t="s">
        <v>147</v>
      </c>
    </row>
    <row r="202" spans="2:65" s="11" customFormat="1" ht="16.5" customHeight="1">
      <c r="B202" s="177"/>
      <c r="C202" s="178"/>
      <c r="D202" s="178"/>
      <c r="E202" s="179" t="s">
        <v>5</v>
      </c>
      <c r="F202" s="276" t="s">
        <v>5</v>
      </c>
      <c r="G202" s="277"/>
      <c r="H202" s="277"/>
      <c r="I202" s="277"/>
      <c r="J202" s="178"/>
      <c r="K202" s="180">
        <v>0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155</v>
      </c>
      <c r="AU202" s="184" t="s">
        <v>126</v>
      </c>
      <c r="AV202" s="11" t="s">
        <v>126</v>
      </c>
      <c r="AW202" s="11" t="s">
        <v>34</v>
      </c>
      <c r="AX202" s="11" t="s">
        <v>77</v>
      </c>
      <c r="AY202" s="184" t="s">
        <v>147</v>
      </c>
    </row>
    <row r="203" spans="2:65" s="11" customFormat="1" ht="16.5" customHeight="1">
      <c r="B203" s="177"/>
      <c r="C203" s="178"/>
      <c r="D203" s="178"/>
      <c r="E203" s="179" t="s">
        <v>5</v>
      </c>
      <c r="F203" s="276" t="s">
        <v>5</v>
      </c>
      <c r="G203" s="277"/>
      <c r="H203" s="277"/>
      <c r="I203" s="277"/>
      <c r="J203" s="178"/>
      <c r="K203" s="180">
        <v>0</v>
      </c>
      <c r="L203" s="178"/>
      <c r="M203" s="178"/>
      <c r="N203" s="178"/>
      <c r="O203" s="178"/>
      <c r="P203" s="178"/>
      <c r="Q203" s="178"/>
      <c r="R203" s="181"/>
      <c r="T203" s="182"/>
      <c r="U203" s="178"/>
      <c r="V203" s="178"/>
      <c r="W203" s="178"/>
      <c r="X203" s="178"/>
      <c r="Y203" s="178"/>
      <c r="Z203" s="178"/>
      <c r="AA203" s="183"/>
      <c r="AT203" s="184" t="s">
        <v>155</v>
      </c>
      <c r="AU203" s="184" t="s">
        <v>126</v>
      </c>
      <c r="AV203" s="11" t="s">
        <v>126</v>
      </c>
      <c r="AW203" s="11" t="s">
        <v>34</v>
      </c>
      <c r="AX203" s="11" t="s">
        <v>77</v>
      </c>
      <c r="AY203" s="184" t="s">
        <v>147</v>
      </c>
    </row>
    <row r="204" spans="2:65" s="11" customFormat="1" ht="16.5" customHeight="1">
      <c r="B204" s="177"/>
      <c r="C204" s="178"/>
      <c r="D204" s="178"/>
      <c r="E204" s="179" t="s">
        <v>5</v>
      </c>
      <c r="F204" s="276" t="s">
        <v>5</v>
      </c>
      <c r="G204" s="277"/>
      <c r="H204" s="277"/>
      <c r="I204" s="277"/>
      <c r="J204" s="178"/>
      <c r="K204" s="180">
        <v>0</v>
      </c>
      <c r="L204" s="178"/>
      <c r="M204" s="178"/>
      <c r="N204" s="178"/>
      <c r="O204" s="178"/>
      <c r="P204" s="178"/>
      <c r="Q204" s="178"/>
      <c r="R204" s="181"/>
      <c r="T204" s="182"/>
      <c r="U204" s="178"/>
      <c r="V204" s="178"/>
      <c r="W204" s="178"/>
      <c r="X204" s="178"/>
      <c r="Y204" s="178"/>
      <c r="Z204" s="178"/>
      <c r="AA204" s="183"/>
      <c r="AT204" s="184" t="s">
        <v>155</v>
      </c>
      <c r="AU204" s="184" t="s">
        <v>126</v>
      </c>
      <c r="AV204" s="11" t="s">
        <v>126</v>
      </c>
      <c r="AW204" s="11" t="s">
        <v>34</v>
      </c>
      <c r="AX204" s="11" t="s">
        <v>77</v>
      </c>
      <c r="AY204" s="184" t="s">
        <v>147</v>
      </c>
    </row>
    <row r="205" spans="2:65" s="11" customFormat="1" ht="16.5" customHeight="1">
      <c r="B205" s="177"/>
      <c r="C205" s="178"/>
      <c r="D205" s="178"/>
      <c r="E205" s="179" t="s">
        <v>5</v>
      </c>
      <c r="F205" s="276" t="s">
        <v>5</v>
      </c>
      <c r="G205" s="277"/>
      <c r="H205" s="277"/>
      <c r="I205" s="277"/>
      <c r="J205" s="178"/>
      <c r="K205" s="180">
        <v>0</v>
      </c>
      <c r="L205" s="178"/>
      <c r="M205" s="178"/>
      <c r="N205" s="178"/>
      <c r="O205" s="178"/>
      <c r="P205" s="178"/>
      <c r="Q205" s="178"/>
      <c r="R205" s="181"/>
      <c r="T205" s="182"/>
      <c r="U205" s="178"/>
      <c r="V205" s="178"/>
      <c r="W205" s="178"/>
      <c r="X205" s="178"/>
      <c r="Y205" s="178"/>
      <c r="Z205" s="178"/>
      <c r="AA205" s="183"/>
      <c r="AT205" s="184" t="s">
        <v>155</v>
      </c>
      <c r="AU205" s="184" t="s">
        <v>126</v>
      </c>
      <c r="AV205" s="11" t="s">
        <v>126</v>
      </c>
      <c r="AW205" s="11" t="s">
        <v>34</v>
      </c>
      <c r="AX205" s="11" t="s">
        <v>77</v>
      </c>
      <c r="AY205" s="184" t="s">
        <v>147</v>
      </c>
    </row>
    <row r="206" spans="2:65" s="11" customFormat="1" ht="16.5" customHeight="1">
      <c r="B206" s="177"/>
      <c r="C206" s="178"/>
      <c r="D206" s="178"/>
      <c r="E206" s="179" t="s">
        <v>5</v>
      </c>
      <c r="F206" s="276" t="s">
        <v>5</v>
      </c>
      <c r="G206" s="277"/>
      <c r="H206" s="277"/>
      <c r="I206" s="277"/>
      <c r="J206" s="178"/>
      <c r="K206" s="180">
        <v>0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155</v>
      </c>
      <c r="AU206" s="184" t="s">
        <v>126</v>
      </c>
      <c r="AV206" s="11" t="s">
        <v>126</v>
      </c>
      <c r="AW206" s="11" t="s">
        <v>34</v>
      </c>
      <c r="AX206" s="11" t="s">
        <v>77</v>
      </c>
      <c r="AY206" s="184" t="s">
        <v>147</v>
      </c>
    </row>
    <row r="207" spans="2:65" s="11" customFormat="1" ht="16.5" customHeight="1">
      <c r="B207" s="177"/>
      <c r="C207" s="178"/>
      <c r="D207" s="178"/>
      <c r="E207" s="179" t="s">
        <v>5</v>
      </c>
      <c r="F207" s="276" t="s">
        <v>5</v>
      </c>
      <c r="G207" s="277"/>
      <c r="H207" s="277"/>
      <c r="I207" s="277"/>
      <c r="J207" s="178"/>
      <c r="K207" s="180">
        <v>0</v>
      </c>
      <c r="L207" s="178"/>
      <c r="M207" s="178"/>
      <c r="N207" s="178"/>
      <c r="O207" s="178"/>
      <c r="P207" s="178"/>
      <c r="Q207" s="178"/>
      <c r="R207" s="181"/>
      <c r="T207" s="182"/>
      <c r="U207" s="178"/>
      <c r="V207" s="178"/>
      <c r="W207" s="178"/>
      <c r="X207" s="178"/>
      <c r="Y207" s="178"/>
      <c r="Z207" s="178"/>
      <c r="AA207" s="183"/>
      <c r="AT207" s="184" t="s">
        <v>155</v>
      </c>
      <c r="AU207" s="184" t="s">
        <v>126</v>
      </c>
      <c r="AV207" s="11" t="s">
        <v>126</v>
      </c>
      <c r="AW207" s="11" t="s">
        <v>34</v>
      </c>
      <c r="AX207" s="11" t="s">
        <v>77</v>
      </c>
      <c r="AY207" s="184" t="s">
        <v>147</v>
      </c>
    </row>
    <row r="208" spans="2:65" s="11" customFormat="1" ht="16.5" customHeight="1">
      <c r="B208" s="177"/>
      <c r="C208" s="178"/>
      <c r="D208" s="178"/>
      <c r="E208" s="179" t="s">
        <v>5</v>
      </c>
      <c r="F208" s="276" t="s">
        <v>5</v>
      </c>
      <c r="G208" s="277"/>
      <c r="H208" s="277"/>
      <c r="I208" s="277"/>
      <c r="J208" s="178"/>
      <c r="K208" s="180">
        <v>0</v>
      </c>
      <c r="L208" s="178"/>
      <c r="M208" s="178"/>
      <c r="N208" s="178"/>
      <c r="O208" s="178"/>
      <c r="P208" s="178"/>
      <c r="Q208" s="178"/>
      <c r="R208" s="181"/>
      <c r="T208" s="182"/>
      <c r="U208" s="178"/>
      <c r="V208" s="178"/>
      <c r="W208" s="178"/>
      <c r="X208" s="178"/>
      <c r="Y208" s="178"/>
      <c r="Z208" s="178"/>
      <c r="AA208" s="183"/>
      <c r="AT208" s="184" t="s">
        <v>155</v>
      </c>
      <c r="AU208" s="184" t="s">
        <v>126</v>
      </c>
      <c r="AV208" s="11" t="s">
        <v>126</v>
      </c>
      <c r="AW208" s="11" t="s">
        <v>34</v>
      </c>
      <c r="AX208" s="11" t="s">
        <v>77</v>
      </c>
      <c r="AY208" s="184" t="s">
        <v>147</v>
      </c>
    </row>
    <row r="209" spans="2:65" s="11" customFormat="1" ht="16.5" customHeight="1">
      <c r="B209" s="177"/>
      <c r="C209" s="178"/>
      <c r="D209" s="178"/>
      <c r="E209" s="179" t="s">
        <v>5</v>
      </c>
      <c r="F209" s="276" t="s">
        <v>5</v>
      </c>
      <c r="G209" s="277"/>
      <c r="H209" s="277"/>
      <c r="I209" s="277"/>
      <c r="J209" s="178"/>
      <c r="K209" s="180">
        <v>0</v>
      </c>
      <c r="L209" s="178"/>
      <c r="M209" s="178"/>
      <c r="N209" s="178"/>
      <c r="O209" s="178"/>
      <c r="P209" s="178"/>
      <c r="Q209" s="178"/>
      <c r="R209" s="181"/>
      <c r="T209" s="182"/>
      <c r="U209" s="178"/>
      <c r="V209" s="178"/>
      <c r="W209" s="178"/>
      <c r="X209" s="178"/>
      <c r="Y209" s="178"/>
      <c r="Z209" s="178"/>
      <c r="AA209" s="183"/>
      <c r="AT209" s="184" t="s">
        <v>155</v>
      </c>
      <c r="AU209" s="184" t="s">
        <v>126</v>
      </c>
      <c r="AV209" s="11" t="s">
        <v>126</v>
      </c>
      <c r="AW209" s="11" t="s">
        <v>34</v>
      </c>
      <c r="AX209" s="11" t="s">
        <v>77</v>
      </c>
      <c r="AY209" s="184" t="s">
        <v>147</v>
      </c>
    </row>
    <row r="210" spans="2:65" s="11" customFormat="1" ht="16.5" customHeight="1">
      <c r="B210" s="177"/>
      <c r="C210" s="178"/>
      <c r="D210" s="178"/>
      <c r="E210" s="179" t="s">
        <v>5</v>
      </c>
      <c r="F210" s="276" t="s">
        <v>5</v>
      </c>
      <c r="G210" s="277"/>
      <c r="H210" s="277"/>
      <c r="I210" s="277"/>
      <c r="J210" s="178"/>
      <c r="K210" s="180">
        <v>0</v>
      </c>
      <c r="L210" s="178"/>
      <c r="M210" s="178"/>
      <c r="N210" s="178"/>
      <c r="O210" s="178"/>
      <c r="P210" s="178"/>
      <c r="Q210" s="178"/>
      <c r="R210" s="181"/>
      <c r="T210" s="182"/>
      <c r="U210" s="178"/>
      <c r="V210" s="178"/>
      <c r="W210" s="178"/>
      <c r="X210" s="178"/>
      <c r="Y210" s="178"/>
      <c r="Z210" s="178"/>
      <c r="AA210" s="183"/>
      <c r="AT210" s="184" t="s">
        <v>155</v>
      </c>
      <c r="AU210" s="184" t="s">
        <v>126</v>
      </c>
      <c r="AV210" s="11" t="s">
        <v>126</v>
      </c>
      <c r="AW210" s="11" t="s">
        <v>34</v>
      </c>
      <c r="AX210" s="11" t="s">
        <v>77</v>
      </c>
      <c r="AY210" s="184" t="s">
        <v>147</v>
      </c>
    </row>
    <row r="211" spans="2:65" s="11" customFormat="1" ht="16.5" customHeight="1">
      <c r="B211" s="177"/>
      <c r="C211" s="178"/>
      <c r="D211" s="178"/>
      <c r="E211" s="179" t="s">
        <v>5</v>
      </c>
      <c r="F211" s="276" t="s">
        <v>5</v>
      </c>
      <c r="G211" s="277"/>
      <c r="H211" s="277"/>
      <c r="I211" s="277"/>
      <c r="J211" s="178"/>
      <c r="K211" s="180">
        <v>0</v>
      </c>
      <c r="L211" s="178"/>
      <c r="M211" s="178"/>
      <c r="N211" s="178"/>
      <c r="O211" s="178"/>
      <c r="P211" s="178"/>
      <c r="Q211" s="178"/>
      <c r="R211" s="181"/>
      <c r="T211" s="182"/>
      <c r="U211" s="178"/>
      <c r="V211" s="178"/>
      <c r="W211" s="178"/>
      <c r="X211" s="178"/>
      <c r="Y211" s="178"/>
      <c r="Z211" s="178"/>
      <c r="AA211" s="183"/>
      <c r="AT211" s="184" t="s">
        <v>155</v>
      </c>
      <c r="AU211" s="184" t="s">
        <v>126</v>
      </c>
      <c r="AV211" s="11" t="s">
        <v>126</v>
      </c>
      <c r="AW211" s="11" t="s">
        <v>34</v>
      </c>
      <c r="AX211" s="11" t="s">
        <v>77</v>
      </c>
      <c r="AY211" s="184" t="s">
        <v>147</v>
      </c>
    </row>
    <row r="212" spans="2:65" s="11" customFormat="1" ht="16.5" customHeight="1">
      <c r="B212" s="177"/>
      <c r="C212" s="178"/>
      <c r="D212" s="178"/>
      <c r="E212" s="179" t="s">
        <v>5</v>
      </c>
      <c r="F212" s="276" t="s">
        <v>5</v>
      </c>
      <c r="G212" s="277"/>
      <c r="H212" s="277"/>
      <c r="I212" s="277"/>
      <c r="J212" s="178"/>
      <c r="K212" s="180">
        <v>0</v>
      </c>
      <c r="L212" s="178"/>
      <c r="M212" s="178"/>
      <c r="N212" s="178"/>
      <c r="O212" s="178"/>
      <c r="P212" s="178"/>
      <c r="Q212" s="178"/>
      <c r="R212" s="181"/>
      <c r="T212" s="182"/>
      <c r="U212" s="178"/>
      <c r="V212" s="178"/>
      <c r="W212" s="178"/>
      <c r="X212" s="178"/>
      <c r="Y212" s="178"/>
      <c r="Z212" s="178"/>
      <c r="AA212" s="183"/>
      <c r="AT212" s="184" t="s">
        <v>155</v>
      </c>
      <c r="AU212" s="184" t="s">
        <v>126</v>
      </c>
      <c r="AV212" s="11" t="s">
        <v>126</v>
      </c>
      <c r="AW212" s="11" t="s">
        <v>34</v>
      </c>
      <c r="AX212" s="11" t="s">
        <v>77</v>
      </c>
      <c r="AY212" s="184" t="s">
        <v>147</v>
      </c>
    </row>
    <row r="213" spans="2:65" s="1" customFormat="1" ht="38.25" customHeight="1">
      <c r="B213" s="134"/>
      <c r="C213" s="193" t="s">
        <v>427</v>
      </c>
      <c r="D213" s="193" t="s">
        <v>201</v>
      </c>
      <c r="E213" s="194" t="s">
        <v>428</v>
      </c>
      <c r="F213" s="284" t="s">
        <v>429</v>
      </c>
      <c r="G213" s="284"/>
      <c r="H213" s="284"/>
      <c r="I213" s="284"/>
      <c r="J213" s="195" t="s">
        <v>231</v>
      </c>
      <c r="K213" s="196">
        <v>72.215000000000003</v>
      </c>
      <c r="L213" s="285">
        <v>0</v>
      </c>
      <c r="M213" s="285"/>
      <c r="N213" s="286">
        <f>ROUND(L213*K213,2)</f>
        <v>0</v>
      </c>
      <c r="O213" s="273"/>
      <c r="P213" s="273"/>
      <c r="Q213" s="273"/>
      <c r="R213" s="137"/>
      <c r="T213" s="167" t="s">
        <v>5</v>
      </c>
      <c r="U213" s="46" t="s">
        <v>44</v>
      </c>
      <c r="V213" s="38"/>
      <c r="W213" s="168">
        <f>V213*K213</f>
        <v>0</v>
      </c>
      <c r="X213" s="168">
        <v>0.11</v>
      </c>
      <c r="Y213" s="168">
        <f>X213*K213</f>
        <v>7.9436500000000008</v>
      </c>
      <c r="Z213" s="168">
        <v>0</v>
      </c>
      <c r="AA213" s="169">
        <f>Z213*K213</f>
        <v>0</v>
      </c>
      <c r="AR213" s="21" t="s">
        <v>184</v>
      </c>
      <c r="AT213" s="21" t="s">
        <v>201</v>
      </c>
      <c r="AU213" s="21" t="s">
        <v>126</v>
      </c>
      <c r="AY213" s="21" t="s">
        <v>147</v>
      </c>
      <c r="BE213" s="108">
        <f>IF(U213="základná",N213,0)</f>
        <v>0</v>
      </c>
      <c r="BF213" s="108">
        <f>IF(U213="znížená",N213,0)</f>
        <v>0</v>
      </c>
      <c r="BG213" s="108">
        <f>IF(U213="zákl. prenesená",N213,0)</f>
        <v>0</v>
      </c>
      <c r="BH213" s="108">
        <f>IF(U213="zníž. prenesená",N213,0)</f>
        <v>0</v>
      </c>
      <c r="BI213" s="108">
        <f>IF(U213="nulová",N213,0)</f>
        <v>0</v>
      </c>
      <c r="BJ213" s="21" t="s">
        <v>126</v>
      </c>
      <c r="BK213" s="108">
        <f>ROUND(L213*K213,2)</f>
        <v>0</v>
      </c>
      <c r="BL213" s="21" t="s">
        <v>152</v>
      </c>
      <c r="BM213" s="21" t="s">
        <v>430</v>
      </c>
    </row>
    <row r="214" spans="2:65" s="9" customFormat="1" ht="29.85" customHeight="1">
      <c r="B214" s="152"/>
      <c r="C214" s="153"/>
      <c r="D214" s="162" t="s">
        <v>308</v>
      </c>
      <c r="E214" s="162"/>
      <c r="F214" s="162"/>
      <c r="G214" s="162"/>
      <c r="H214" s="162"/>
      <c r="I214" s="162"/>
      <c r="J214" s="162"/>
      <c r="K214" s="162"/>
      <c r="L214" s="162"/>
      <c r="M214" s="162"/>
      <c r="N214" s="293">
        <f>BK214</f>
        <v>0</v>
      </c>
      <c r="O214" s="294"/>
      <c r="P214" s="294"/>
      <c r="Q214" s="294"/>
      <c r="R214" s="155"/>
      <c r="T214" s="156"/>
      <c r="U214" s="153"/>
      <c r="V214" s="153"/>
      <c r="W214" s="157">
        <f>SUM(W215:W227)</f>
        <v>0</v>
      </c>
      <c r="X214" s="153"/>
      <c r="Y214" s="157">
        <f>SUM(Y215:Y227)</f>
        <v>66.914631600000007</v>
      </c>
      <c r="Z214" s="153"/>
      <c r="AA214" s="158">
        <f>SUM(AA215:AA227)</f>
        <v>0</v>
      </c>
      <c r="AR214" s="159" t="s">
        <v>85</v>
      </c>
      <c r="AT214" s="160" t="s">
        <v>76</v>
      </c>
      <c r="AU214" s="160" t="s">
        <v>85</v>
      </c>
      <c r="AY214" s="159" t="s">
        <v>147</v>
      </c>
      <c r="BK214" s="161">
        <f>SUM(BK215:BK227)</f>
        <v>0</v>
      </c>
    </row>
    <row r="215" spans="2:65" s="1" customFormat="1" ht="38.25" customHeight="1">
      <c r="B215" s="134"/>
      <c r="C215" s="163" t="s">
        <v>188</v>
      </c>
      <c r="D215" s="163" t="s">
        <v>148</v>
      </c>
      <c r="E215" s="164" t="s">
        <v>431</v>
      </c>
      <c r="F215" s="271" t="s">
        <v>432</v>
      </c>
      <c r="G215" s="271"/>
      <c r="H215" s="271"/>
      <c r="I215" s="271"/>
      <c r="J215" s="165" t="s">
        <v>316</v>
      </c>
      <c r="K215" s="166">
        <v>217</v>
      </c>
      <c r="L215" s="272">
        <v>0</v>
      </c>
      <c r="M215" s="272"/>
      <c r="N215" s="273">
        <f>ROUND(L215*K215,2)</f>
        <v>0</v>
      </c>
      <c r="O215" s="273"/>
      <c r="P215" s="273"/>
      <c r="Q215" s="273"/>
      <c r="R215" s="137"/>
      <c r="T215" s="167" t="s">
        <v>5</v>
      </c>
      <c r="U215" s="46" t="s">
        <v>44</v>
      </c>
      <c r="V215" s="38"/>
      <c r="W215" s="168">
        <f>V215*K215</f>
        <v>0</v>
      </c>
      <c r="X215" s="168">
        <v>0.16556000000000001</v>
      </c>
      <c r="Y215" s="168">
        <f>X215*K215</f>
        <v>35.926520000000004</v>
      </c>
      <c r="Z215" s="168">
        <v>0</v>
      </c>
      <c r="AA215" s="169">
        <f>Z215*K215</f>
        <v>0</v>
      </c>
      <c r="AR215" s="21" t="s">
        <v>152</v>
      </c>
      <c r="AT215" s="21" t="s">
        <v>148</v>
      </c>
      <c r="AU215" s="21" t="s">
        <v>126</v>
      </c>
      <c r="AY215" s="21" t="s">
        <v>147</v>
      </c>
      <c r="BE215" s="108">
        <f>IF(U215="základná",N215,0)</f>
        <v>0</v>
      </c>
      <c r="BF215" s="108">
        <f>IF(U215="znížená",N215,0)</f>
        <v>0</v>
      </c>
      <c r="BG215" s="108">
        <f>IF(U215="zákl. prenesená",N215,0)</f>
        <v>0</v>
      </c>
      <c r="BH215" s="108">
        <f>IF(U215="zníž. prenesená",N215,0)</f>
        <v>0</v>
      </c>
      <c r="BI215" s="108">
        <f>IF(U215="nulová",N215,0)</f>
        <v>0</v>
      </c>
      <c r="BJ215" s="21" t="s">
        <v>126</v>
      </c>
      <c r="BK215" s="108">
        <f>ROUND(L215*K215,2)</f>
        <v>0</v>
      </c>
      <c r="BL215" s="21" t="s">
        <v>152</v>
      </c>
      <c r="BM215" s="21" t="s">
        <v>433</v>
      </c>
    </row>
    <row r="216" spans="2:65" s="1" customFormat="1" ht="16.5" customHeight="1">
      <c r="B216" s="134"/>
      <c r="C216" s="193" t="s">
        <v>200</v>
      </c>
      <c r="D216" s="193" t="s">
        <v>201</v>
      </c>
      <c r="E216" s="194" t="s">
        <v>434</v>
      </c>
      <c r="F216" s="284" t="s">
        <v>435</v>
      </c>
      <c r="G216" s="284"/>
      <c r="H216" s="284"/>
      <c r="I216" s="284"/>
      <c r="J216" s="195" t="s">
        <v>241</v>
      </c>
      <c r="K216" s="196">
        <v>219.17</v>
      </c>
      <c r="L216" s="285">
        <v>0</v>
      </c>
      <c r="M216" s="285"/>
      <c r="N216" s="286">
        <f>ROUND(L216*K216,2)</f>
        <v>0</v>
      </c>
      <c r="O216" s="273"/>
      <c r="P216" s="273"/>
      <c r="Q216" s="273"/>
      <c r="R216" s="137"/>
      <c r="T216" s="167" t="s">
        <v>5</v>
      </c>
      <c r="U216" s="46" t="s">
        <v>44</v>
      </c>
      <c r="V216" s="38"/>
      <c r="W216" s="168">
        <f>V216*K216</f>
        <v>0</v>
      </c>
      <c r="X216" s="168">
        <v>6.5000000000000002E-2</v>
      </c>
      <c r="Y216" s="168">
        <f>X216*K216</f>
        <v>14.24605</v>
      </c>
      <c r="Z216" s="168">
        <v>0</v>
      </c>
      <c r="AA216" s="169">
        <f>Z216*K216</f>
        <v>0</v>
      </c>
      <c r="AR216" s="21" t="s">
        <v>184</v>
      </c>
      <c r="AT216" s="21" t="s">
        <v>201</v>
      </c>
      <c r="AU216" s="21" t="s">
        <v>126</v>
      </c>
      <c r="AY216" s="21" t="s">
        <v>147</v>
      </c>
      <c r="BE216" s="108">
        <f>IF(U216="základná",N216,0)</f>
        <v>0</v>
      </c>
      <c r="BF216" s="108">
        <f>IF(U216="znížená",N216,0)</f>
        <v>0</v>
      </c>
      <c r="BG216" s="108">
        <f>IF(U216="zákl. prenesená",N216,0)</f>
        <v>0</v>
      </c>
      <c r="BH216" s="108">
        <f>IF(U216="zníž. prenesená",N216,0)</f>
        <v>0</v>
      </c>
      <c r="BI216" s="108">
        <f>IF(U216="nulová",N216,0)</f>
        <v>0</v>
      </c>
      <c r="BJ216" s="21" t="s">
        <v>126</v>
      </c>
      <c r="BK216" s="108">
        <f>ROUND(L216*K216,2)</f>
        <v>0</v>
      </c>
      <c r="BL216" s="21" t="s">
        <v>152</v>
      </c>
      <c r="BM216" s="21" t="s">
        <v>436</v>
      </c>
    </row>
    <row r="217" spans="2:65" s="1" customFormat="1" ht="38.25" customHeight="1">
      <c r="B217" s="134"/>
      <c r="C217" s="163" t="s">
        <v>10</v>
      </c>
      <c r="D217" s="163" t="s">
        <v>148</v>
      </c>
      <c r="E217" s="164" t="s">
        <v>437</v>
      </c>
      <c r="F217" s="271" t="s">
        <v>438</v>
      </c>
      <c r="G217" s="271"/>
      <c r="H217" s="271"/>
      <c r="I217" s="271"/>
      <c r="J217" s="165" t="s">
        <v>151</v>
      </c>
      <c r="K217" s="166">
        <v>4.34</v>
      </c>
      <c r="L217" s="272">
        <v>0</v>
      </c>
      <c r="M217" s="272"/>
      <c r="N217" s="273">
        <f>ROUND(L217*K217,2)</f>
        <v>0</v>
      </c>
      <c r="O217" s="273"/>
      <c r="P217" s="273"/>
      <c r="Q217" s="273"/>
      <c r="R217" s="137"/>
      <c r="T217" s="167" t="s">
        <v>5</v>
      </c>
      <c r="U217" s="46" t="s">
        <v>44</v>
      </c>
      <c r="V217" s="38"/>
      <c r="W217" s="168">
        <f>V217*K217</f>
        <v>0</v>
      </c>
      <c r="X217" s="168">
        <v>2.2010900000000002</v>
      </c>
      <c r="Y217" s="168">
        <f>X217*K217</f>
        <v>9.5527306000000003</v>
      </c>
      <c r="Z217" s="168">
        <v>0</v>
      </c>
      <c r="AA217" s="169">
        <f>Z217*K217</f>
        <v>0</v>
      </c>
      <c r="AR217" s="21" t="s">
        <v>152</v>
      </c>
      <c r="AT217" s="21" t="s">
        <v>148</v>
      </c>
      <c r="AU217" s="21" t="s">
        <v>126</v>
      </c>
      <c r="AY217" s="21" t="s">
        <v>147</v>
      </c>
      <c r="BE217" s="108">
        <f>IF(U217="základná",N217,0)</f>
        <v>0</v>
      </c>
      <c r="BF217" s="108">
        <f>IF(U217="znížená",N217,0)</f>
        <v>0</v>
      </c>
      <c r="BG217" s="108">
        <f>IF(U217="zákl. prenesená",N217,0)</f>
        <v>0</v>
      </c>
      <c r="BH217" s="108">
        <f>IF(U217="zníž. prenesená",N217,0)</f>
        <v>0</v>
      </c>
      <c r="BI217" s="108">
        <f>IF(U217="nulová",N217,0)</f>
        <v>0</v>
      </c>
      <c r="BJ217" s="21" t="s">
        <v>126</v>
      </c>
      <c r="BK217" s="108">
        <f>ROUND(L217*K217,2)</f>
        <v>0</v>
      </c>
      <c r="BL217" s="21" t="s">
        <v>152</v>
      </c>
      <c r="BM217" s="21" t="s">
        <v>439</v>
      </c>
    </row>
    <row r="218" spans="2:65" s="11" customFormat="1" ht="16.5" customHeight="1">
      <c r="B218" s="177"/>
      <c r="C218" s="178"/>
      <c r="D218" s="178"/>
      <c r="E218" s="179" t="s">
        <v>5</v>
      </c>
      <c r="F218" s="282" t="s">
        <v>440</v>
      </c>
      <c r="G218" s="283"/>
      <c r="H218" s="283"/>
      <c r="I218" s="283"/>
      <c r="J218" s="178"/>
      <c r="K218" s="180">
        <v>4.34</v>
      </c>
      <c r="L218" s="178"/>
      <c r="M218" s="178"/>
      <c r="N218" s="178"/>
      <c r="O218" s="178"/>
      <c r="P218" s="178"/>
      <c r="Q218" s="178"/>
      <c r="R218" s="181"/>
      <c r="T218" s="182"/>
      <c r="U218" s="178"/>
      <c r="V218" s="178"/>
      <c r="W218" s="178"/>
      <c r="X218" s="178"/>
      <c r="Y218" s="178"/>
      <c r="Z218" s="178"/>
      <c r="AA218" s="183"/>
      <c r="AT218" s="184" t="s">
        <v>155</v>
      </c>
      <c r="AU218" s="184" t="s">
        <v>126</v>
      </c>
      <c r="AV218" s="11" t="s">
        <v>126</v>
      </c>
      <c r="AW218" s="11" t="s">
        <v>34</v>
      </c>
      <c r="AX218" s="11" t="s">
        <v>77</v>
      </c>
      <c r="AY218" s="184" t="s">
        <v>147</v>
      </c>
    </row>
    <row r="219" spans="2:65" s="12" customFormat="1" ht="16.5" customHeight="1">
      <c r="B219" s="185"/>
      <c r="C219" s="186"/>
      <c r="D219" s="186"/>
      <c r="E219" s="187" t="s">
        <v>5</v>
      </c>
      <c r="F219" s="280" t="s">
        <v>161</v>
      </c>
      <c r="G219" s="281"/>
      <c r="H219" s="281"/>
      <c r="I219" s="281"/>
      <c r="J219" s="186"/>
      <c r="K219" s="188">
        <v>4.34</v>
      </c>
      <c r="L219" s="186"/>
      <c r="M219" s="186"/>
      <c r="N219" s="186"/>
      <c r="O219" s="186"/>
      <c r="P219" s="186"/>
      <c r="Q219" s="186"/>
      <c r="R219" s="189"/>
      <c r="T219" s="190"/>
      <c r="U219" s="186"/>
      <c r="V219" s="186"/>
      <c r="W219" s="186"/>
      <c r="X219" s="186"/>
      <c r="Y219" s="186"/>
      <c r="Z219" s="186"/>
      <c r="AA219" s="191"/>
      <c r="AT219" s="192" t="s">
        <v>155</v>
      </c>
      <c r="AU219" s="192" t="s">
        <v>126</v>
      </c>
      <c r="AV219" s="12" t="s">
        <v>152</v>
      </c>
      <c r="AW219" s="12" t="s">
        <v>34</v>
      </c>
      <c r="AX219" s="12" t="s">
        <v>85</v>
      </c>
      <c r="AY219" s="192" t="s">
        <v>147</v>
      </c>
    </row>
    <row r="220" spans="2:65" s="1" customFormat="1" ht="38.25" customHeight="1">
      <c r="B220" s="134"/>
      <c r="C220" s="163" t="s">
        <v>441</v>
      </c>
      <c r="D220" s="163" t="s">
        <v>148</v>
      </c>
      <c r="E220" s="164" t="s">
        <v>442</v>
      </c>
      <c r="F220" s="271" t="s">
        <v>443</v>
      </c>
      <c r="G220" s="271"/>
      <c r="H220" s="271"/>
      <c r="I220" s="271"/>
      <c r="J220" s="165" t="s">
        <v>316</v>
      </c>
      <c r="K220" s="166">
        <v>31.15</v>
      </c>
      <c r="L220" s="272">
        <v>0</v>
      </c>
      <c r="M220" s="272"/>
      <c r="N220" s="273">
        <f>ROUND(L220*K220,2)</f>
        <v>0</v>
      </c>
      <c r="O220" s="273"/>
      <c r="P220" s="273"/>
      <c r="Q220" s="273"/>
      <c r="R220" s="137"/>
      <c r="T220" s="167" t="s">
        <v>5</v>
      </c>
      <c r="U220" s="46" t="s">
        <v>44</v>
      </c>
      <c r="V220" s="38"/>
      <c r="W220" s="168">
        <f>V220*K220</f>
        <v>0</v>
      </c>
      <c r="X220" s="168">
        <v>0.12794</v>
      </c>
      <c r="Y220" s="168">
        <f>X220*K220</f>
        <v>3.985331</v>
      </c>
      <c r="Z220" s="168">
        <v>0</v>
      </c>
      <c r="AA220" s="169">
        <f>Z220*K220</f>
        <v>0</v>
      </c>
      <c r="AR220" s="21" t="s">
        <v>152</v>
      </c>
      <c r="AT220" s="21" t="s">
        <v>148</v>
      </c>
      <c r="AU220" s="21" t="s">
        <v>126</v>
      </c>
      <c r="AY220" s="21" t="s">
        <v>147</v>
      </c>
      <c r="BE220" s="108">
        <f>IF(U220="základná",N220,0)</f>
        <v>0</v>
      </c>
      <c r="BF220" s="108">
        <f>IF(U220="znížená",N220,0)</f>
        <v>0</v>
      </c>
      <c r="BG220" s="108">
        <f>IF(U220="zákl. prenesená",N220,0)</f>
        <v>0</v>
      </c>
      <c r="BH220" s="108">
        <f>IF(U220="zníž. prenesená",N220,0)</f>
        <v>0</v>
      </c>
      <c r="BI220" s="108">
        <f>IF(U220="nulová",N220,0)</f>
        <v>0</v>
      </c>
      <c r="BJ220" s="21" t="s">
        <v>126</v>
      </c>
      <c r="BK220" s="108">
        <f>ROUND(L220*K220,2)</f>
        <v>0</v>
      </c>
      <c r="BL220" s="21" t="s">
        <v>152</v>
      </c>
      <c r="BM220" s="21" t="s">
        <v>444</v>
      </c>
    </row>
    <row r="221" spans="2:65" s="11" customFormat="1" ht="16.5" customHeight="1">
      <c r="B221" s="177"/>
      <c r="C221" s="178"/>
      <c r="D221" s="178"/>
      <c r="E221" s="179" t="s">
        <v>5</v>
      </c>
      <c r="F221" s="282" t="s">
        <v>445</v>
      </c>
      <c r="G221" s="283"/>
      <c r="H221" s="283"/>
      <c r="I221" s="283"/>
      <c r="J221" s="178"/>
      <c r="K221" s="180">
        <v>31.15</v>
      </c>
      <c r="L221" s="178"/>
      <c r="M221" s="178"/>
      <c r="N221" s="178"/>
      <c r="O221" s="178"/>
      <c r="P221" s="178"/>
      <c r="Q221" s="178"/>
      <c r="R221" s="181"/>
      <c r="T221" s="182"/>
      <c r="U221" s="178"/>
      <c r="V221" s="178"/>
      <c r="W221" s="178"/>
      <c r="X221" s="178"/>
      <c r="Y221" s="178"/>
      <c r="Z221" s="178"/>
      <c r="AA221" s="183"/>
      <c r="AT221" s="184" t="s">
        <v>155</v>
      </c>
      <c r="AU221" s="184" t="s">
        <v>126</v>
      </c>
      <c r="AV221" s="11" t="s">
        <v>126</v>
      </c>
      <c r="AW221" s="11" t="s">
        <v>34</v>
      </c>
      <c r="AX221" s="11" t="s">
        <v>85</v>
      </c>
      <c r="AY221" s="184" t="s">
        <v>147</v>
      </c>
    </row>
    <row r="222" spans="2:65" s="1" customFormat="1" ht="16.5" customHeight="1">
      <c r="B222" s="134"/>
      <c r="C222" s="193" t="s">
        <v>446</v>
      </c>
      <c r="D222" s="193" t="s">
        <v>201</v>
      </c>
      <c r="E222" s="194" t="s">
        <v>447</v>
      </c>
      <c r="F222" s="284" t="s">
        <v>448</v>
      </c>
      <c r="G222" s="284"/>
      <c r="H222" s="284"/>
      <c r="I222" s="284"/>
      <c r="J222" s="195" t="s">
        <v>241</v>
      </c>
      <c r="K222" s="196">
        <v>89</v>
      </c>
      <c r="L222" s="285">
        <v>0</v>
      </c>
      <c r="M222" s="285"/>
      <c r="N222" s="286">
        <f t="shared" ref="N222:N227" si="5">ROUND(L222*K222,2)</f>
        <v>0</v>
      </c>
      <c r="O222" s="273"/>
      <c r="P222" s="273"/>
      <c r="Q222" s="273"/>
      <c r="R222" s="137"/>
      <c r="T222" s="167" t="s">
        <v>5</v>
      </c>
      <c r="U222" s="46" t="s">
        <v>44</v>
      </c>
      <c r="V222" s="38"/>
      <c r="W222" s="168">
        <f t="shared" ref="W222:W227" si="6">V222*K222</f>
        <v>0</v>
      </c>
      <c r="X222" s="168">
        <v>3.5999999999999997E-2</v>
      </c>
      <c r="Y222" s="168">
        <f t="shared" ref="Y222:Y227" si="7">X222*K222</f>
        <v>3.2039999999999997</v>
      </c>
      <c r="Z222" s="168">
        <v>0</v>
      </c>
      <c r="AA222" s="169">
        <f t="shared" ref="AA222:AA227" si="8">Z222*K222</f>
        <v>0</v>
      </c>
      <c r="AR222" s="21" t="s">
        <v>184</v>
      </c>
      <c r="AT222" s="21" t="s">
        <v>201</v>
      </c>
      <c r="AU222" s="21" t="s">
        <v>126</v>
      </c>
      <c r="AY222" s="21" t="s">
        <v>147</v>
      </c>
      <c r="BE222" s="108">
        <f t="shared" ref="BE222:BE227" si="9">IF(U222="základná",N222,0)</f>
        <v>0</v>
      </c>
      <c r="BF222" s="108">
        <f t="shared" ref="BF222:BF227" si="10">IF(U222="znížená",N222,0)</f>
        <v>0</v>
      </c>
      <c r="BG222" s="108">
        <f t="shared" ref="BG222:BG227" si="11">IF(U222="zákl. prenesená",N222,0)</f>
        <v>0</v>
      </c>
      <c r="BH222" s="108">
        <f t="shared" ref="BH222:BH227" si="12">IF(U222="zníž. prenesená",N222,0)</f>
        <v>0</v>
      </c>
      <c r="BI222" s="108">
        <f t="shared" ref="BI222:BI227" si="13">IF(U222="nulová",N222,0)</f>
        <v>0</v>
      </c>
      <c r="BJ222" s="21" t="s">
        <v>126</v>
      </c>
      <c r="BK222" s="108">
        <f t="shared" ref="BK222:BK227" si="14">ROUND(L222*K222,2)</f>
        <v>0</v>
      </c>
      <c r="BL222" s="21" t="s">
        <v>152</v>
      </c>
      <c r="BM222" s="21" t="s">
        <v>449</v>
      </c>
    </row>
    <row r="223" spans="2:65" s="1" customFormat="1" ht="25.5" customHeight="1">
      <c r="B223" s="134"/>
      <c r="C223" s="163" t="s">
        <v>238</v>
      </c>
      <c r="D223" s="163" t="s">
        <v>148</v>
      </c>
      <c r="E223" s="164" t="s">
        <v>450</v>
      </c>
      <c r="F223" s="271" t="s">
        <v>451</v>
      </c>
      <c r="G223" s="271"/>
      <c r="H223" s="271"/>
      <c r="I223" s="271"/>
      <c r="J223" s="165" t="s">
        <v>204</v>
      </c>
      <c r="K223" s="166">
        <v>524.678</v>
      </c>
      <c r="L223" s="272">
        <v>0</v>
      </c>
      <c r="M223" s="272"/>
      <c r="N223" s="273">
        <f t="shared" si="5"/>
        <v>0</v>
      </c>
      <c r="O223" s="273"/>
      <c r="P223" s="273"/>
      <c r="Q223" s="273"/>
      <c r="R223" s="137"/>
      <c r="T223" s="167" t="s">
        <v>5</v>
      </c>
      <c r="U223" s="46" t="s">
        <v>44</v>
      </c>
      <c r="V223" s="38"/>
      <c r="W223" s="168">
        <f t="shared" si="6"/>
        <v>0</v>
      </c>
      <c r="X223" s="168">
        <v>0</v>
      </c>
      <c r="Y223" s="168">
        <f t="shared" si="7"/>
        <v>0</v>
      </c>
      <c r="Z223" s="168">
        <v>0</v>
      </c>
      <c r="AA223" s="169">
        <f t="shared" si="8"/>
        <v>0</v>
      </c>
      <c r="AR223" s="21" t="s">
        <v>152</v>
      </c>
      <c r="AT223" s="21" t="s">
        <v>148</v>
      </c>
      <c r="AU223" s="21" t="s">
        <v>126</v>
      </c>
      <c r="AY223" s="21" t="s">
        <v>147</v>
      </c>
      <c r="BE223" s="108">
        <f t="shared" si="9"/>
        <v>0</v>
      </c>
      <c r="BF223" s="108">
        <f t="shared" si="10"/>
        <v>0</v>
      </c>
      <c r="BG223" s="108">
        <f t="shared" si="11"/>
        <v>0</v>
      </c>
      <c r="BH223" s="108">
        <f t="shared" si="12"/>
        <v>0</v>
      </c>
      <c r="BI223" s="108">
        <f t="shared" si="13"/>
        <v>0</v>
      </c>
      <c r="BJ223" s="21" t="s">
        <v>126</v>
      </c>
      <c r="BK223" s="108">
        <f t="shared" si="14"/>
        <v>0</v>
      </c>
      <c r="BL223" s="21" t="s">
        <v>152</v>
      </c>
      <c r="BM223" s="21" t="s">
        <v>452</v>
      </c>
    </row>
    <row r="224" spans="2:65" s="1" customFormat="1" ht="25.5" customHeight="1">
      <c r="B224" s="134"/>
      <c r="C224" s="163" t="s">
        <v>243</v>
      </c>
      <c r="D224" s="163" t="s">
        <v>148</v>
      </c>
      <c r="E224" s="164" t="s">
        <v>453</v>
      </c>
      <c r="F224" s="271" t="s">
        <v>454</v>
      </c>
      <c r="G224" s="271"/>
      <c r="H224" s="271"/>
      <c r="I224" s="271"/>
      <c r="J224" s="165" t="s">
        <v>204</v>
      </c>
      <c r="K224" s="166">
        <v>9968.8819999999996</v>
      </c>
      <c r="L224" s="272">
        <v>0</v>
      </c>
      <c r="M224" s="272"/>
      <c r="N224" s="273">
        <f t="shared" si="5"/>
        <v>0</v>
      </c>
      <c r="O224" s="273"/>
      <c r="P224" s="273"/>
      <c r="Q224" s="273"/>
      <c r="R224" s="137"/>
      <c r="T224" s="167" t="s">
        <v>5</v>
      </c>
      <c r="U224" s="46" t="s">
        <v>44</v>
      </c>
      <c r="V224" s="38"/>
      <c r="W224" s="168">
        <f t="shared" si="6"/>
        <v>0</v>
      </c>
      <c r="X224" s="168">
        <v>0</v>
      </c>
      <c r="Y224" s="168">
        <f t="shared" si="7"/>
        <v>0</v>
      </c>
      <c r="Z224" s="168">
        <v>0</v>
      </c>
      <c r="AA224" s="169">
        <f t="shared" si="8"/>
        <v>0</v>
      </c>
      <c r="AR224" s="21" t="s">
        <v>152</v>
      </c>
      <c r="AT224" s="21" t="s">
        <v>148</v>
      </c>
      <c r="AU224" s="21" t="s">
        <v>126</v>
      </c>
      <c r="AY224" s="21" t="s">
        <v>147</v>
      </c>
      <c r="BE224" s="108">
        <f t="shared" si="9"/>
        <v>0</v>
      </c>
      <c r="BF224" s="108">
        <f t="shared" si="10"/>
        <v>0</v>
      </c>
      <c r="BG224" s="108">
        <f t="shared" si="11"/>
        <v>0</v>
      </c>
      <c r="BH224" s="108">
        <f t="shared" si="12"/>
        <v>0</v>
      </c>
      <c r="BI224" s="108">
        <f t="shared" si="13"/>
        <v>0</v>
      </c>
      <c r="BJ224" s="21" t="s">
        <v>126</v>
      </c>
      <c r="BK224" s="108">
        <f t="shared" si="14"/>
        <v>0</v>
      </c>
      <c r="BL224" s="21" t="s">
        <v>152</v>
      </c>
      <c r="BM224" s="21" t="s">
        <v>455</v>
      </c>
    </row>
    <row r="225" spans="2:65" s="1" customFormat="1" ht="25.5" customHeight="1">
      <c r="B225" s="134"/>
      <c r="C225" s="163" t="s">
        <v>247</v>
      </c>
      <c r="D225" s="163" t="s">
        <v>148</v>
      </c>
      <c r="E225" s="164" t="s">
        <v>456</v>
      </c>
      <c r="F225" s="271" t="s">
        <v>457</v>
      </c>
      <c r="G225" s="271"/>
      <c r="H225" s="271"/>
      <c r="I225" s="271"/>
      <c r="J225" s="165" t="s">
        <v>204</v>
      </c>
      <c r="K225" s="166">
        <v>524.678</v>
      </c>
      <c r="L225" s="272">
        <v>0</v>
      </c>
      <c r="M225" s="272"/>
      <c r="N225" s="273">
        <f t="shared" si="5"/>
        <v>0</v>
      </c>
      <c r="O225" s="273"/>
      <c r="P225" s="273"/>
      <c r="Q225" s="273"/>
      <c r="R225" s="137"/>
      <c r="T225" s="167" t="s">
        <v>5</v>
      </c>
      <c r="U225" s="46" t="s">
        <v>44</v>
      </c>
      <c r="V225" s="38"/>
      <c r="W225" s="168">
        <f t="shared" si="6"/>
        <v>0</v>
      </c>
      <c r="X225" s="168">
        <v>0</v>
      </c>
      <c r="Y225" s="168">
        <f t="shared" si="7"/>
        <v>0</v>
      </c>
      <c r="Z225" s="168">
        <v>0</v>
      </c>
      <c r="AA225" s="169">
        <f t="shared" si="8"/>
        <v>0</v>
      </c>
      <c r="AR225" s="21" t="s">
        <v>152</v>
      </c>
      <c r="AT225" s="21" t="s">
        <v>148</v>
      </c>
      <c r="AU225" s="21" t="s">
        <v>126</v>
      </c>
      <c r="AY225" s="21" t="s">
        <v>147</v>
      </c>
      <c r="BE225" s="108">
        <f t="shared" si="9"/>
        <v>0</v>
      </c>
      <c r="BF225" s="108">
        <f t="shared" si="10"/>
        <v>0</v>
      </c>
      <c r="BG225" s="108">
        <f t="shared" si="11"/>
        <v>0</v>
      </c>
      <c r="BH225" s="108">
        <f t="shared" si="12"/>
        <v>0</v>
      </c>
      <c r="BI225" s="108">
        <f t="shared" si="13"/>
        <v>0</v>
      </c>
      <c r="BJ225" s="21" t="s">
        <v>126</v>
      </c>
      <c r="BK225" s="108">
        <f t="shared" si="14"/>
        <v>0</v>
      </c>
      <c r="BL225" s="21" t="s">
        <v>152</v>
      </c>
      <c r="BM225" s="21" t="s">
        <v>458</v>
      </c>
    </row>
    <row r="226" spans="2:65" s="1" customFormat="1" ht="25.5" customHeight="1">
      <c r="B226" s="134"/>
      <c r="C226" s="163" t="s">
        <v>251</v>
      </c>
      <c r="D226" s="163" t="s">
        <v>148</v>
      </c>
      <c r="E226" s="164" t="s">
        <v>459</v>
      </c>
      <c r="F226" s="271" t="s">
        <v>460</v>
      </c>
      <c r="G226" s="271"/>
      <c r="H226" s="271"/>
      <c r="I226" s="271"/>
      <c r="J226" s="165" t="s">
        <v>204</v>
      </c>
      <c r="K226" s="166">
        <v>524.678</v>
      </c>
      <c r="L226" s="272">
        <v>0</v>
      </c>
      <c r="M226" s="272"/>
      <c r="N226" s="273">
        <f t="shared" si="5"/>
        <v>0</v>
      </c>
      <c r="O226" s="273"/>
      <c r="P226" s="273"/>
      <c r="Q226" s="273"/>
      <c r="R226" s="137"/>
      <c r="T226" s="167" t="s">
        <v>5</v>
      </c>
      <c r="U226" s="46" t="s">
        <v>44</v>
      </c>
      <c r="V226" s="38"/>
      <c r="W226" s="168">
        <f t="shared" si="6"/>
        <v>0</v>
      </c>
      <c r="X226" s="168">
        <v>0</v>
      </c>
      <c r="Y226" s="168">
        <f t="shared" si="7"/>
        <v>0</v>
      </c>
      <c r="Z226" s="168">
        <v>0</v>
      </c>
      <c r="AA226" s="169">
        <f t="shared" si="8"/>
        <v>0</v>
      </c>
      <c r="AR226" s="21" t="s">
        <v>152</v>
      </c>
      <c r="AT226" s="21" t="s">
        <v>148</v>
      </c>
      <c r="AU226" s="21" t="s">
        <v>126</v>
      </c>
      <c r="AY226" s="21" t="s">
        <v>147</v>
      </c>
      <c r="BE226" s="108">
        <f t="shared" si="9"/>
        <v>0</v>
      </c>
      <c r="BF226" s="108">
        <f t="shared" si="10"/>
        <v>0</v>
      </c>
      <c r="BG226" s="108">
        <f t="shared" si="11"/>
        <v>0</v>
      </c>
      <c r="BH226" s="108">
        <f t="shared" si="12"/>
        <v>0</v>
      </c>
      <c r="BI226" s="108">
        <f t="shared" si="13"/>
        <v>0</v>
      </c>
      <c r="BJ226" s="21" t="s">
        <v>126</v>
      </c>
      <c r="BK226" s="108">
        <f t="shared" si="14"/>
        <v>0</v>
      </c>
      <c r="BL226" s="21" t="s">
        <v>152</v>
      </c>
      <c r="BM226" s="21" t="s">
        <v>461</v>
      </c>
    </row>
    <row r="227" spans="2:65" s="1" customFormat="1" ht="25.5" customHeight="1">
      <c r="B227" s="134"/>
      <c r="C227" s="163" t="s">
        <v>255</v>
      </c>
      <c r="D227" s="163" t="s">
        <v>148</v>
      </c>
      <c r="E227" s="164" t="s">
        <v>462</v>
      </c>
      <c r="F227" s="271" t="s">
        <v>463</v>
      </c>
      <c r="G227" s="271"/>
      <c r="H227" s="271"/>
      <c r="I227" s="271"/>
      <c r="J227" s="165" t="s">
        <v>204</v>
      </c>
      <c r="K227" s="166">
        <v>524.678</v>
      </c>
      <c r="L227" s="272">
        <v>0</v>
      </c>
      <c r="M227" s="272"/>
      <c r="N227" s="273">
        <f t="shared" si="5"/>
        <v>0</v>
      </c>
      <c r="O227" s="273"/>
      <c r="P227" s="273"/>
      <c r="Q227" s="273"/>
      <c r="R227" s="137"/>
      <c r="T227" s="167" t="s">
        <v>5</v>
      </c>
      <c r="U227" s="46" t="s">
        <v>44</v>
      </c>
      <c r="V227" s="38"/>
      <c r="W227" s="168">
        <f t="shared" si="6"/>
        <v>0</v>
      </c>
      <c r="X227" s="168">
        <v>0</v>
      </c>
      <c r="Y227" s="168">
        <f t="shared" si="7"/>
        <v>0</v>
      </c>
      <c r="Z227" s="168">
        <v>0</v>
      </c>
      <c r="AA227" s="169">
        <f t="shared" si="8"/>
        <v>0</v>
      </c>
      <c r="AR227" s="21" t="s">
        <v>152</v>
      </c>
      <c r="AT227" s="21" t="s">
        <v>148</v>
      </c>
      <c r="AU227" s="21" t="s">
        <v>126</v>
      </c>
      <c r="AY227" s="21" t="s">
        <v>147</v>
      </c>
      <c r="BE227" s="108">
        <f t="shared" si="9"/>
        <v>0</v>
      </c>
      <c r="BF227" s="108">
        <f t="shared" si="10"/>
        <v>0</v>
      </c>
      <c r="BG227" s="108">
        <f t="shared" si="11"/>
        <v>0</v>
      </c>
      <c r="BH227" s="108">
        <f t="shared" si="12"/>
        <v>0</v>
      </c>
      <c r="BI227" s="108">
        <f t="shared" si="13"/>
        <v>0</v>
      </c>
      <c r="BJ227" s="21" t="s">
        <v>126</v>
      </c>
      <c r="BK227" s="108">
        <f t="shared" si="14"/>
        <v>0</v>
      </c>
      <c r="BL227" s="21" t="s">
        <v>152</v>
      </c>
      <c r="BM227" s="21" t="s">
        <v>464</v>
      </c>
    </row>
    <row r="228" spans="2:65" s="9" customFormat="1" ht="29.85" customHeight="1">
      <c r="B228" s="152"/>
      <c r="C228" s="153"/>
      <c r="D228" s="162" t="s">
        <v>119</v>
      </c>
      <c r="E228" s="162"/>
      <c r="F228" s="162"/>
      <c r="G228" s="162"/>
      <c r="H228" s="162"/>
      <c r="I228" s="162"/>
      <c r="J228" s="162"/>
      <c r="K228" s="162"/>
      <c r="L228" s="162"/>
      <c r="M228" s="162"/>
      <c r="N228" s="293">
        <f>BK228</f>
        <v>0</v>
      </c>
      <c r="O228" s="294"/>
      <c r="P228" s="294"/>
      <c r="Q228" s="294"/>
      <c r="R228" s="155"/>
      <c r="T228" s="156"/>
      <c r="U228" s="153"/>
      <c r="V228" s="153"/>
      <c r="W228" s="157">
        <f>W229</f>
        <v>0</v>
      </c>
      <c r="X228" s="153"/>
      <c r="Y228" s="157">
        <f>Y229</f>
        <v>0</v>
      </c>
      <c r="Z228" s="153"/>
      <c r="AA228" s="158">
        <f>AA229</f>
        <v>0</v>
      </c>
      <c r="AR228" s="159" t="s">
        <v>85</v>
      </c>
      <c r="AT228" s="160" t="s">
        <v>76</v>
      </c>
      <c r="AU228" s="160" t="s">
        <v>85</v>
      </c>
      <c r="AY228" s="159" t="s">
        <v>147</v>
      </c>
      <c r="BK228" s="161">
        <f>BK229</f>
        <v>0</v>
      </c>
    </row>
    <row r="229" spans="2:65" s="1" customFormat="1" ht="38.25" customHeight="1">
      <c r="B229" s="134"/>
      <c r="C229" s="163" t="s">
        <v>259</v>
      </c>
      <c r="D229" s="163" t="s">
        <v>148</v>
      </c>
      <c r="E229" s="164" t="s">
        <v>465</v>
      </c>
      <c r="F229" s="271" t="s">
        <v>466</v>
      </c>
      <c r="G229" s="271"/>
      <c r="H229" s="271"/>
      <c r="I229" s="271"/>
      <c r="J229" s="165" t="s">
        <v>204</v>
      </c>
      <c r="K229" s="166">
        <v>781.12199999999996</v>
      </c>
      <c r="L229" s="272">
        <v>0</v>
      </c>
      <c r="M229" s="272"/>
      <c r="N229" s="273">
        <f>ROUND(L229*K229,2)</f>
        <v>0</v>
      </c>
      <c r="O229" s="273"/>
      <c r="P229" s="273"/>
      <c r="Q229" s="273"/>
      <c r="R229" s="137"/>
      <c r="T229" s="167" t="s">
        <v>5</v>
      </c>
      <c r="U229" s="46" t="s">
        <v>44</v>
      </c>
      <c r="V229" s="38"/>
      <c r="W229" s="168">
        <f>V229*K229</f>
        <v>0</v>
      </c>
      <c r="X229" s="168">
        <v>0</v>
      </c>
      <c r="Y229" s="168">
        <f>X229*K229</f>
        <v>0</v>
      </c>
      <c r="Z229" s="168">
        <v>0</v>
      </c>
      <c r="AA229" s="169">
        <f>Z229*K229</f>
        <v>0</v>
      </c>
      <c r="AR229" s="21" t="s">
        <v>152</v>
      </c>
      <c r="AT229" s="21" t="s">
        <v>148</v>
      </c>
      <c r="AU229" s="21" t="s">
        <v>126</v>
      </c>
      <c r="AY229" s="21" t="s">
        <v>147</v>
      </c>
      <c r="BE229" s="108">
        <f>IF(U229="základná",N229,0)</f>
        <v>0</v>
      </c>
      <c r="BF229" s="108">
        <f>IF(U229="znížená",N229,0)</f>
        <v>0</v>
      </c>
      <c r="BG229" s="108">
        <f>IF(U229="zákl. prenesená",N229,0)</f>
        <v>0</v>
      </c>
      <c r="BH229" s="108">
        <f>IF(U229="zníž. prenesená",N229,0)</f>
        <v>0</v>
      </c>
      <c r="BI229" s="108">
        <f>IF(U229="nulová",N229,0)</f>
        <v>0</v>
      </c>
      <c r="BJ229" s="21" t="s">
        <v>126</v>
      </c>
      <c r="BK229" s="108">
        <f>ROUND(L229*K229,2)</f>
        <v>0</v>
      </c>
      <c r="BL229" s="21" t="s">
        <v>152</v>
      </c>
      <c r="BM229" s="21" t="s">
        <v>467</v>
      </c>
    </row>
    <row r="230" spans="2:65" s="9" customFormat="1" ht="37.35" customHeight="1">
      <c r="B230" s="152"/>
      <c r="C230" s="153"/>
      <c r="D230" s="154" t="s">
        <v>120</v>
      </c>
      <c r="E230" s="154"/>
      <c r="F230" s="154"/>
      <c r="G230" s="154"/>
      <c r="H230" s="154"/>
      <c r="I230" s="154"/>
      <c r="J230" s="154"/>
      <c r="K230" s="154"/>
      <c r="L230" s="154"/>
      <c r="M230" s="154"/>
      <c r="N230" s="295">
        <f>BK230</f>
        <v>0</v>
      </c>
      <c r="O230" s="296"/>
      <c r="P230" s="296"/>
      <c r="Q230" s="296"/>
      <c r="R230" s="155"/>
      <c r="T230" s="156"/>
      <c r="U230" s="153"/>
      <c r="V230" s="153"/>
      <c r="W230" s="157">
        <f>W231</f>
        <v>0</v>
      </c>
      <c r="X230" s="153"/>
      <c r="Y230" s="157">
        <f>Y231</f>
        <v>0.14280000000000001</v>
      </c>
      <c r="Z230" s="153"/>
      <c r="AA230" s="158">
        <f>AA231</f>
        <v>0</v>
      </c>
      <c r="AR230" s="159" t="s">
        <v>126</v>
      </c>
      <c r="AT230" s="160" t="s">
        <v>76</v>
      </c>
      <c r="AU230" s="160" t="s">
        <v>77</v>
      </c>
      <c r="AY230" s="159" t="s">
        <v>147</v>
      </c>
      <c r="BK230" s="161">
        <f>BK231</f>
        <v>0</v>
      </c>
    </row>
    <row r="231" spans="2:65" s="9" customFormat="1" ht="19.899999999999999" customHeight="1">
      <c r="B231" s="152"/>
      <c r="C231" s="153"/>
      <c r="D231" s="162" t="s">
        <v>309</v>
      </c>
      <c r="E231" s="162"/>
      <c r="F231" s="162"/>
      <c r="G231" s="162"/>
      <c r="H231" s="162"/>
      <c r="I231" s="162"/>
      <c r="J231" s="162"/>
      <c r="K231" s="162"/>
      <c r="L231" s="162"/>
      <c r="M231" s="162"/>
      <c r="N231" s="291">
        <f>BK231</f>
        <v>0</v>
      </c>
      <c r="O231" s="292"/>
      <c r="P231" s="292"/>
      <c r="Q231" s="292"/>
      <c r="R231" s="155"/>
      <c r="T231" s="156"/>
      <c r="U231" s="153"/>
      <c r="V231" s="153"/>
      <c r="W231" s="157">
        <f>SUM(W232:W236)</f>
        <v>0</v>
      </c>
      <c r="X231" s="153"/>
      <c r="Y231" s="157">
        <f>SUM(Y232:Y236)</f>
        <v>0.14280000000000001</v>
      </c>
      <c r="Z231" s="153"/>
      <c r="AA231" s="158">
        <f>SUM(AA232:AA236)</f>
        <v>0</v>
      </c>
      <c r="AR231" s="159" t="s">
        <v>126</v>
      </c>
      <c r="AT231" s="160" t="s">
        <v>76</v>
      </c>
      <c r="AU231" s="160" t="s">
        <v>85</v>
      </c>
      <c r="AY231" s="159" t="s">
        <v>147</v>
      </c>
      <c r="BK231" s="161">
        <f>SUM(BK232:BK236)</f>
        <v>0</v>
      </c>
    </row>
    <row r="232" spans="2:65" s="1" customFormat="1" ht="38.25" customHeight="1">
      <c r="B232" s="134"/>
      <c r="C232" s="163" t="s">
        <v>468</v>
      </c>
      <c r="D232" s="163" t="s">
        <v>148</v>
      </c>
      <c r="E232" s="164" t="s">
        <v>469</v>
      </c>
      <c r="F232" s="271" t="s">
        <v>470</v>
      </c>
      <c r="G232" s="271"/>
      <c r="H232" s="271"/>
      <c r="I232" s="271"/>
      <c r="J232" s="165" t="s">
        <v>231</v>
      </c>
      <c r="K232" s="166">
        <v>60</v>
      </c>
      <c r="L232" s="272">
        <v>0</v>
      </c>
      <c r="M232" s="272"/>
      <c r="N232" s="273">
        <f>ROUND(L232*K232,2)</f>
        <v>0</v>
      </c>
      <c r="O232" s="273"/>
      <c r="P232" s="273"/>
      <c r="Q232" s="273"/>
      <c r="R232" s="137"/>
      <c r="T232" s="167" t="s">
        <v>5</v>
      </c>
      <c r="U232" s="46" t="s">
        <v>44</v>
      </c>
      <c r="V232" s="38"/>
      <c r="W232" s="168">
        <f>V232*K232</f>
        <v>0</v>
      </c>
      <c r="X232" s="168">
        <v>8.0000000000000007E-5</v>
      </c>
      <c r="Y232" s="168">
        <f>X232*K232</f>
        <v>4.8000000000000004E-3</v>
      </c>
      <c r="Z232" s="168">
        <v>0</v>
      </c>
      <c r="AA232" s="169">
        <f>Z232*K232</f>
        <v>0</v>
      </c>
      <c r="AR232" s="21" t="s">
        <v>233</v>
      </c>
      <c r="AT232" s="21" t="s">
        <v>148</v>
      </c>
      <c r="AU232" s="21" t="s">
        <v>126</v>
      </c>
      <c r="AY232" s="21" t="s">
        <v>147</v>
      </c>
      <c r="BE232" s="108">
        <f>IF(U232="základná",N232,0)</f>
        <v>0</v>
      </c>
      <c r="BF232" s="108">
        <f>IF(U232="znížená",N232,0)</f>
        <v>0</v>
      </c>
      <c r="BG232" s="108">
        <f>IF(U232="zákl. prenesená",N232,0)</f>
        <v>0</v>
      </c>
      <c r="BH232" s="108">
        <f>IF(U232="zníž. prenesená",N232,0)</f>
        <v>0</v>
      </c>
      <c r="BI232" s="108">
        <f>IF(U232="nulová",N232,0)</f>
        <v>0</v>
      </c>
      <c r="BJ232" s="21" t="s">
        <v>126</v>
      </c>
      <c r="BK232" s="108">
        <f>ROUND(L232*K232,2)</f>
        <v>0</v>
      </c>
      <c r="BL232" s="21" t="s">
        <v>233</v>
      </c>
      <c r="BM232" s="21" t="s">
        <v>471</v>
      </c>
    </row>
    <row r="233" spans="2:65" s="11" customFormat="1" ht="16.5" customHeight="1">
      <c r="B233" s="177"/>
      <c r="C233" s="178"/>
      <c r="D233" s="178"/>
      <c r="E233" s="179" t="s">
        <v>5</v>
      </c>
      <c r="F233" s="282" t="s">
        <v>472</v>
      </c>
      <c r="G233" s="283"/>
      <c r="H233" s="283"/>
      <c r="I233" s="283"/>
      <c r="J233" s="178"/>
      <c r="K233" s="180">
        <v>60</v>
      </c>
      <c r="L233" s="178"/>
      <c r="M233" s="178"/>
      <c r="N233" s="178"/>
      <c r="O233" s="178"/>
      <c r="P233" s="178"/>
      <c r="Q233" s="178"/>
      <c r="R233" s="181"/>
      <c r="T233" s="182"/>
      <c r="U233" s="178"/>
      <c r="V233" s="178"/>
      <c r="W233" s="178"/>
      <c r="X233" s="178"/>
      <c r="Y233" s="178"/>
      <c r="Z233" s="178"/>
      <c r="AA233" s="183"/>
      <c r="AT233" s="184" t="s">
        <v>155</v>
      </c>
      <c r="AU233" s="184" t="s">
        <v>126</v>
      </c>
      <c r="AV233" s="11" t="s">
        <v>126</v>
      </c>
      <c r="AW233" s="11" t="s">
        <v>34</v>
      </c>
      <c r="AX233" s="11" t="s">
        <v>77</v>
      </c>
      <c r="AY233" s="184" t="s">
        <v>147</v>
      </c>
    </row>
    <row r="234" spans="2:65" s="12" customFormat="1" ht="16.5" customHeight="1">
      <c r="B234" s="185"/>
      <c r="C234" s="186"/>
      <c r="D234" s="186"/>
      <c r="E234" s="187" t="s">
        <v>5</v>
      </c>
      <c r="F234" s="280" t="s">
        <v>161</v>
      </c>
      <c r="G234" s="281"/>
      <c r="H234" s="281"/>
      <c r="I234" s="281"/>
      <c r="J234" s="186"/>
      <c r="K234" s="188">
        <v>60</v>
      </c>
      <c r="L234" s="186"/>
      <c r="M234" s="186"/>
      <c r="N234" s="186"/>
      <c r="O234" s="186"/>
      <c r="P234" s="186"/>
      <c r="Q234" s="186"/>
      <c r="R234" s="189"/>
      <c r="T234" s="190"/>
      <c r="U234" s="186"/>
      <c r="V234" s="186"/>
      <c r="W234" s="186"/>
      <c r="X234" s="186"/>
      <c r="Y234" s="186"/>
      <c r="Z234" s="186"/>
      <c r="AA234" s="191"/>
      <c r="AT234" s="192" t="s">
        <v>155</v>
      </c>
      <c r="AU234" s="192" t="s">
        <v>126</v>
      </c>
      <c r="AV234" s="12" t="s">
        <v>152</v>
      </c>
      <c r="AW234" s="12" t="s">
        <v>34</v>
      </c>
      <c r="AX234" s="12" t="s">
        <v>85</v>
      </c>
      <c r="AY234" s="192" t="s">
        <v>147</v>
      </c>
    </row>
    <row r="235" spans="2:65" s="1" customFormat="1" ht="38.25" customHeight="1">
      <c r="B235" s="134"/>
      <c r="C235" s="193" t="s">
        <v>473</v>
      </c>
      <c r="D235" s="193" t="s">
        <v>201</v>
      </c>
      <c r="E235" s="194" t="s">
        <v>474</v>
      </c>
      <c r="F235" s="284" t="s">
        <v>475</v>
      </c>
      <c r="G235" s="284"/>
      <c r="H235" s="284"/>
      <c r="I235" s="284"/>
      <c r="J235" s="195" t="s">
        <v>231</v>
      </c>
      <c r="K235" s="196">
        <v>69</v>
      </c>
      <c r="L235" s="285">
        <v>0</v>
      </c>
      <c r="M235" s="285"/>
      <c r="N235" s="286">
        <f>ROUND(L235*K235,2)</f>
        <v>0</v>
      </c>
      <c r="O235" s="273"/>
      <c r="P235" s="273"/>
      <c r="Q235" s="273"/>
      <c r="R235" s="137"/>
      <c r="T235" s="167" t="s">
        <v>5</v>
      </c>
      <c r="U235" s="46" t="s">
        <v>44</v>
      </c>
      <c r="V235" s="38"/>
      <c r="W235" s="168">
        <f>V235*K235</f>
        <v>0</v>
      </c>
      <c r="X235" s="168">
        <v>2E-3</v>
      </c>
      <c r="Y235" s="168">
        <f>X235*K235</f>
        <v>0.13800000000000001</v>
      </c>
      <c r="Z235" s="168">
        <v>0</v>
      </c>
      <c r="AA235" s="169">
        <f>Z235*K235</f>
        <v>0</v>
      </c>
      <c r="AR235" s="21" t="s">
        <v>297</v>
      </c>
      <c r="AT235" s="21" t="s">
        <v>201</v>
      </c>
      <c r="AU235" s="21" t="s">
        <v>126</v>
      </c>
      <c r="AY235" s="21" t="s">
        <v>147</v>
      </c>
      <c r="BE235" s="108">
        <f>IF(U235="základná",N235,0)</f>
        <v>0</v>
      </c>
      <c r="BF235" s="108">
        <f>IF(U235="znížená",N235,0)</f>
        <v>0</v>
      </c>
      <c r="BG235" s="108">
        <f>IF(U235="zákl. prenesená",N235,0)</f>
        <v>0</v>
      </c>
      <c r="BH235" s="108">
        <f>IF(U235="zníž. prenesená",N235,0)</f>
        <v>0</v>
      </c>
      <c r="BI235" s="108">
        <f>IF(U235="nulová",N235,0)</f>
        <v>0</v>
      </c>
      <c r="BJ235" s="21" t="s">
        <v>126</v>
      </c>
      <c r="BK235" s="108">
        <f>ROUND(L235*K235,2)</f>
        <v>0</v>
      </c>
      <c r="BL235" s="21" t="s">
        <v>233</v>
      </c>
      <c r="BM235" s="21" t="s">
        <v>476</v>
      </c>
    </row>
    <row r="236" spans="2:65" s="1" customFormat="1" ht="25.5" customHeight="1">
      <c r="B236" s="134"/>
      <c r="C236" s="163" t="s">
        <v>477</v>
      </c>
      <c r="D236" s="163" t="s">
        <v>148</v>
      </c>
      <c r="E236" s="164" t="s">
        <v>478</v>
      </c>
      <c r="F236" s="271" t="s">
        <v>479</v>
      </c>
      <c r="G236" s="271"/>
      <c r="H236" s="271"/>
      <c r="I236" s="271"/>
      <c r="J236" s="165" t="s">
        <v>302</v>
      </c>
      <c r="K236" s="197">
        <v>0</v>
      </c>
      <c r="L236" s="272">
        <v>0</v>
      </c>
      <c r="M236" s="272"/>
      <c r="N236" s="273">
        <f>ROUND(L236*K236,2)</f>
        <v>0</v>
      </c>
      <c r="O236" s="273"/>
      <c r="P236" s="273"/>
      <c r="Q236" s="273"/>
      <c r="R236" s="137"/>
      <c r="T236" s="167" t="s">
        <v>5</v>
      </c>
      <c r="U236" s="46" t="s">
        <v>44</v>
      </c>
      <c r="V236" s="38"/>
      <c r="W236" s="168">
        <f>V236*K236</f>
        <v>0</v>
      </c>
      <c r="X236" s="168">
        <v>0</v>
      </c>
      <c r="Y236" s="168">
        <f>X236*K236</f>
        <v>0</v>
      </c>
      <c r="Z236" s="168">
        <v>0</v>
      </c>
      <c r="AA236" s="169">
        <f>Z236*K236</f>
        <v>0</v>
      </c>
      <c r="AR236" s="21" t="s">
        <v>233</v>
      </c>
      <c r="AT236" s="21" t="s">
        <v>148</v>
      </c>
      <c r="AU236" s="21" t="s">
        <v>126</v>
      </c>
      <c r="AY236" s="21" t="s">
        <v>147</v>
      </c>
      <c r="BE236" s="108">
        <f>IF(U236="základná",N236,0)</f>
        <v>0</v>
      </c>
      <c r="BF236" s="108">
        <f>IF(U236="znížená",N236,0)</f>
        <v>0</v>
      </c>
      <c r="BG236" s="108">
        <f>IF(U236="zákl. prenesená",N236,0)</f>
        <v>0</v>
      </c>
      <c r="BH236" s="108">
        <f>IF(U236="zníž. prenesená",N236,0)</f>
        <v>0</v>
      </c>
      <c r="BI236" s="108">
        <f>IF(U236="nulová",N236,0)</f>
        <v>0</v>
      </c>
      <c r="BJ236" s="21" t="s">
        <v>126</v>
      </c>
      <c r="BK236" s="108">
        <f>ROUND(L236*K236,2)</f>
        <v>0</v>
      </c>
      <c r="BL236" s="21" t="s">
        <v>233</v>
      </c>
      <c r="BM236" s="21" t="s">
        <v>480</v>
      </c>
    </row>
    <row r="237" spans="2:65" s="1" customFormat="1" ht="49.9" customHeight="1">
      <c r="B237" s="37"/>
      <c r="C237" s="38"/>
      <c r="D237" s="154" t="s">
        <v>304</v>
      </c>
      <c r="E237" s="38"/>
      <c r="F237" s="38"/>
      <c r="G237" s="38"/>
      <c r="H237" s="38"/>
      <c r="I237" s="38"/>
      <c r="J237" s="38"/>
      <c r="K237" s="38"/>
      <c r="L237" s="38"/>
      <c r="M237" s="38"/>
      <c r="N237" s="297">
        <f t="shared" ref="N237:N242" si="15">BK237</f>
        <v>0</v>
      </c>
      <c r="O237" s="298"/>
      <c r="P237" s="298"/>
      <c r="Q237" s="298"/>
      <c r="R237" s="39"/>
      <c r="T237" s="198"/>
      <c r="U237" s="38"/>
      <c r="V237" s="38"/>
      <c r="W237" s="38"/>
      <c r="X237" s="38"/>
      <c r="Y237" s="38"/>
      <c r="Z237" s="38"/>
      <c r="AA237" s="76"/>
      <c r="AT237" s="21" t="s">
        <v>76</v>
      </c>
      <c r="AU237" s="21" t="s">
        <v>77</v>
      </c>
      <c r="AY237" s="21" t="s">
        <v>305</v>
      </c>
      <c r="BK237" s="108">
        <f>SUM(BK238:BK242)</f>
        <v>0</v>
      </c>
    </row>
    <row r="238" spans="2:65" s="1" customFormat="1" ht="22.35" customHeight="1">
      <c r="B238" s="37"/>
      <c r="C238" s="199" t="s">
        <v>5</v>
      </c>
      <c r="D238" s="199" t="s">
        <v>148</v>
      </c>
      <c r="E238" s="200" t="s">
        <v>5</v>
      </c>
      <c r="F238" s="287" t="s">
        <v>5</v>
      </c>
      <c r="G238" s="287"/>
      <c r="H238" s="287"/>
      <c r="I238" s="287"/>
      <c r="J238" s="201" t="s">
        <v>5</v>
      </c>
      <c r="K238" s="197"/>
      <c r="L238" s="272"/>
      <c r="M238" s="288"/>
      <c r="N238" s="288">
        <f t="shared" si="15"/>
        <v>0</v>
      </c>
      <c r="O238" s="288"/>
      <c r="P238" s="288"/>
      <c r="Q238" s="288"/>
      <c r="R238" s="39"/>
      <c r="T238" s="167" t="s">
        <v>5</v>
      </c>
      <c r="U238" s="202" t="s">
        <v>44</v>
      </c>
      <c r="V238" s="38"/>
      <c r="W238" s="38"/>
      <c r="X238" s="38"/>
      <c r="Y238" s="38"/>
      <c r="Z238" s="38"/>
      <c r="AA238" s="76"/>
      <c r="AT238" s="21" t="s">
        <v>305</v>
      </c>
      <c r="AU238" s="21" t="s">
        <v>85</v>
      </c>
      <c r="AY238" s="21" t="s">
        <v>305</v>
      </c>
      <c r="BE238" s="108">
        <f>IF(U238="základná",N238,0)</f>
        <v>0</v>
      </c>
      <c r="BF238" s="108">
        <f>IF(U238="znížená",N238,0)</f>
        <v>0</v>
      </c>
      <c r="BG238" s="108">
        <f>IF(U238="zákl. prenesená",N238,0)</f>
        <v>0</v>
      </c>
      <c r="BH238" s="108">
        <f>IF(U238="zníž. prenesená",N238,0)</f>
        <v>0</v>
      </c>
      <c r="BI238" s="108">
        <f>IF(U238="nulová",N238,0)</f>
        <v>0</v>
      </c>
      <c r="BJ238" s="21" t="s">
        <v>126</v>
      </c>
      <c r="BK238" s="108">
        <f>L238*K238</f>
        <v>0</v>
      </c>
    </row>
    <row r="239" spans="2:65" s="1" customFormat="1" ht="22.35" customHeight="1">
      <c r="B239" s="37"/>
      <c r="C239" s="199" t="s">
        <v>5</v>
      </c>
      <c r="D239" s="199" t="s">
        <v>148</v>
      </c>
      <c r="E239" s="200" t="s">
        <v>5</v>
      </c>
      <c r="F239" s="287" t="s">
        <v>5</v>
      </c>
      <c r="G239" s="287"/>
      <c r="H239" s="287"/>
      <c r="I239" s="287"/>
      <c r="J239" s="201" t="s">
        <v>5</v>
      </c>
      <c r="K239" s="197"/>
      <c r="L239" s="272"/>
      <c r="M239" s="288"/>
      <c r="N239" s="288">
        <f t="shared" si="15"/>
        <v>0</v>
      </c>
      <c r="O239" s="288"/>
      <c r="P239" s="288"/>
      <c r="Q239" s="288"/>
      <c r="R239" s="39"/>
      <c r="T239" s="167" t="s">
        <v>5</v>
      </c>
      <c r="U239" s="202" t="s">
        <v>44</v>
      </c>
      <c r="V239" s="38"/>
      <c r="W239" s="38"/>
      <c r="X239" s="38"/>
      <c r="Y239" s="38"/>
      <c r="Z239" s="38"/>
      <c r="AA239" s="76"/>
      <c r="AT239" s="21" t="s">
        <v>305</v>
      </c>
      <c r="AU239" s="21" t="s">
        <v>85</v>
      </c>
      <c r="AY239" s="21" t="s">
        <v>305</v>
      </c>
      <c r="BE239" s="108">
        <f>IF(U239="základná",N239,0)</f>
        <v>0</v>
      </c>
      <c r="BF239" s="108">
        <f>IF(U239="znížená",N239,0)</f>
        <v>0</v>
      </c>
      <c r="BG239" s="108">
        <f>IF(U239="zákl. prenesená",N239,0)</f>
        <v>0</v>
      </c>
      <c r="BH239" s="108">
        <f>IF(U239="zníž. prenesená",N239,0)</f>
        <v>0</v>
      </c>
      <c r="BI239" s="108">
        <f>IF(U239="nulová",N239,0)</f>
        <v>0</v>
      </c>
      <c r="BJ239" s="21" t="s">
        <v>126</v>
      </c>
      <c r="BK239" s="108">
        <f>L239*K239</f>
        <v>0</v>
      </c>
    </row>
    <row r="240" spans="2:65" s="1" customFormat="1" ht="22.35" customHeight="1">
      <c r="B240" s="37"/>
      <c r="C240" s="199" t="s">
        <v>5</v>
      </c>
      <c r="D240" s="199" t="s">
        <v>148</v>
      </c>
      <c r="E240" s="200" t="s">
        <v>5</v>
      </c>
      <c r="F240" s="287" t="s">
        <v>5</v>
      </c>
      <c r="G240" s="287"/>
      <c r="H240" s="287"/>
      <c r="I240" s="287"/>
      <c r="J240" s="201" t="s">
        <v>5</v>
      </c>
      <c r="K240" s="197"/>
      <c r="L240" s="272"/>
      <c r="M240" s="288"/>
      <c r="N240" s="288">
        <f t="shared" si="15"/>
        <v>0</v>
      </c>
      <c r="O240" s="288"/>
      <c r="P240" s="288"/>
      <c r="Q240" s="288"/>
      <c r="R240" s="39"/>
      <c r="T240" s="167" t="s">
        <v>5</v>
      </c>
      <c r="U240" s="202" t="s">
        <v>44</v>
      </c>
      <c r="V240" s="38"/>
      <c r="W240" s="38"/>
      <c r="X240" s="38"/>
      <c r="Y240" s="38"/>
      <c r="Z240" s="38"/>
      <c r="AA240" s="76"/>
      <c r="AT240" s="21" t="s">
        <v>305</v>
      </c>
      <c r="AU240" s="21" t="s">
        <v>85</v>
      </c>
      <c r="AY240" s="21" t="s">
        <v>305</v>
      </c>
      <c r="BE240" s="108">
        <f>IF(U240="základná",N240,0)</f>
        <v>0</v>
      </c>
      <c r="BF240" s="108">
        <f>IF(U240="znížená",N240,0)</f>
        <v>0</v>
      </c>
      <c r="BG240" s="108">
        <f>IF(U240="zákl. prenesená",N240,0)</f>
        <v>0</v>
      </c>
      <c r="BH240" s="108">
        <f>IF(U240="zníž. prenesená",N240,0)</f>
        <v>0</v>
      </c>
      <c r="BI240" s="108">
        <f>IF(U240="nulová",N240,0)</f>
        <v>0</v>
      </c>
      <c r="BJ240" s="21" t="s">
        <v>126</v>
      </c>
      <c r="BK240" s="108">
        <f>L240*K240</f>
        <v>0</v>
      </c>
    </row>
    <row r="241" spans="2:63" s="1" customFormat="1" ht="22.35" customHeight="1">
      <c r="B241" s="37"/>
      <c r="C241" s="199" t="s">
        <v>5</v>
      </c>
      <c r="D241" s="199" t="s">
        <v>148</v>
      </c>
      <c r="E241" s="200" t="s">
        <v>5</v>
      </c>
      <c r="F241" s="287" t="s">
        <v>5</v>
      </c>
      <c r="G241" s="287"/>
      <c r="H241" s="287"/>
      <c r="I241" s="287"/>
      <c r="J241" s="201" t="s">
        <v>5</v>
      </c>
      <c r="K241" s="197"/>
      <c r="L241" s="272"/>
      <c r="M241" s="288"/>
      <c r="N241" s="288">
        <f t="shared" si="15"/>
        <v>0</v>
      </c>
      <c r="O241" s="288"/>
      <c r="P241" s="288"/>
      <c r="Q241" s="288"/>
      <c r="R241" s="39"/>
      <c r="T241" s="167" t="s">
        <v>5</v>
      </c>
      <c r="U241" s="202" t="s">
        <v>44</v>
      </c>
      <c r="V241" s="38"/>
      <c r="W241" s="38"/>
      <c r="X241" s="38"/>
      <c r="Y241" s="38"/>
      <c r="Z241" s="38"/>
      <c r="AA241" s="76"/>
      <c r="AT241" s="21" t="s">
        <v>305</v>
      </c>
      <c r="AU241" s="21" t="s">
        <v>85</v>
      </c>
      <c r="AY241" s="21" t="s">
        <v>305</v>
      </c>
      <c r="BE241" s="108">
        <f>IF(U241="základná",N241,0)</f>
        <v>0</v>
      </c>
      <c r="BF241" s="108">
        <f>IF(U241="znížená",N241,0)</f>
        <v>0</v>
      </c>
      <c r="BG241" s="108">
        <f>IF(U241="zákl. prenesená",N241,0)</f>
        <v>0</v>
      </c>
      <c r="BH241" s="108">
        <f>IF(U241="zníž. prenesená",N241,0)</f>
        <v>0</v>
      </c>
      <c r="BI241" s="108">
        <f>IF(U241="nulová",N241,0)</f>
        <v>0</v>
      </c>
      <c r="BJ241" s="21" t="s">
        <v>126</v>
      </c>
      <c r="BK241" s="108">
        <f>L241*K241</f>
        <v>0</v>
      </c>
    </row>
    <row r="242" spans="2:63" s="1" customFormat="1" ht="22.35" customHeight="1">
      <c r="B242" s="37"/>
      <c r="C242" s="199" t="s">
        <v>5</v>
      </c>
      <c r="D242" s="199" t="s">
        <v>148</v>
      </c>
      <c r="E242" s="200" t="s">
        <v>5</v>
      </c>
      <c r="F242" s="287" t="s">
        <v>5</v>
      </c>
      <c r="G242" s="287"/>
      <c r="H242" s="287"/>
      <c r="I242" s="287"/>
      <c r="J242" s="201" t="s">
        <v>5</v>
      </c>
      <c r="K242" s="197"/>
      <c r="L242" s="272"/>
      <c r="M242" s="288"/>
      <c r="N242" s="288">
        <f t="shared" si="15"/>
        <v>0</v>
      </c>
      <c r="O242" s="288"/>
      <c r="P242" s="288"/>
      <c r="Q242" s="288"/>
      <c r="R242" s="39"/>
      <c r="T242" s="167" t="s">
        <v>5</v>
      </c>
      <c r="U242" s="202" t="s">
        <v>44</v>
      </c>
      <c r="V242" s="58"/>
      <c r="W242" s="58"/>
      <c r="X242" s="58"/>
      <c r="Y242" s="58"/>
      <c r="Z242" s="58"/>
      <c r="AA242" s="60"/>
      <c r="AT242" s="21" t="s">
        <v>305</v>
      </c>
      <c r="AU242" s="21" t="s">
        <v>85</v>
      </c>
      <c r="AY242" s="21" t="s">
        <v>305</v>
      </c>
      <c r="BE242" s="108">
        <f>IF(U242="základná",N242,0)</f>
        <v>0</v>
      </c>
      <c r="BF242" s="108">
        <f>IF(U242="znížená",N242,0)</f>
        <v>0</v>
      </c>
      <c r="BG242" s="108">
        <f>IF(U242="zákl. prenesená",N242,0)</f>
        <v>0</v>
      </c>
      <c r="BH242" s="108">
        <f>IF(U242="zníž. prenesená",N242,0)</f>
        <v>0</v>
      </c>
      <c r="BI242" s="108">
        <f>IF(U242="nulová",N242,0)</f>
        <v>0</v>
      </c>
      <c r="BJ242" s="21" t="s">
        <v>126</v>
      </c>
      <c r="BK242" s="108">
        <f>L242*K242</f>
        <v>0</v>
      </c>
    </row>
    <row r="243" spans="2:63" s="1" customFormat="1" ht="6.95" customHeight="1">
      <c r="B243" s="61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3"/>
    </row>
  </sheetData>
  <mergeCells count="292">
    <mergeCell ref="H1:K1"/>
    <mergeCell ref="S2:AC2"/>
    <mergeCell ref="F241:I241"/>
    <mergeCell ref="L241:M241"/>
    <mergeCell ref="N241:Q241"/>
    <mergeCell ref="F242:I242"/>
    <mergeCell ref="L242:M242"/>
    <mergeCell ref="N242:Q242"/>
    <mergeCell ref="N124:Q124"/>
    <mergeCell ref="N125:Q125"/>
    <mergeCell ref="N126:Q126"/>
    <mergeCell ref="N168:Q168"/>
    <mergeCell ref="N174:Q174"/>
    <mergeCell ref="N214:Q214"/>
    <mergeCell ref="N228:Q228"/>
    <mergeCell ref="N230:Q230"/>
    <mergeCell ref="N231:Q231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2:I232"/>
    <mergeCell ref="L232:M232"/>
    <mergeCell ref="N232:Q232"/>
    <mergeCell ref="F233:I233"/>
    <mergeCell ref="F234:I234"/>
    <mergeCell ref="F235:I235"/>
    <mergeCell ref="L235:M235"/>
    <mergeCell ref="N235:Q235"/>
    <mergeCell ref="F236:I236"/>
    <mergeCell ref="L236:M236"/>
    <mergeCell ref="N236:Q236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18:I218"/>
    <mergeCell ref="F219:I219"/>
    <mergeCell ref="F220:I220"/>
    <mergeCell ref="L220:M220"/>
    <mergeCell ref="N220:Q220"/>
    <mergeCell ref="F221:I221"/>
    <mergeCell ref="F222:I222"/>
    <mergeCell ref="L222:M222"/>
    <mergeCell ref="N222:Q222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07:I207"/>
    <mergeCell ref="F208:I208"/>
    <mergeCell ref="F209:I209"/>
    <mergeCell ref="F210:I210"/>
    <mergeCell ref="F211:I211"/>
    <mergeCell ref="F212:I212"/>
    <mergeCell ref="F213:I213"/>
    <mergeCell ref="L213:M213"/>
    <mergeCell ref="N213:Q213"/>
    <mergeCell ref="F200:I200"/>
    <mergeCell ref="L200:M200"/>
    <mergeCell ref="N200:Q200"/>
    <mergeCell ref="F201:I201"/>
    <mergeCell ref="F202:I202"/>
    <mergeCell ref="F203:I203"/>
    <mergeCell ref="F204:I204"/>
    <mergeCell ref="F205:I205"/>
    <mergeCell ref="F206:I206"/>
    <mergeCell ref="F195:I195"/>
    <mergeCell ref="L195:M195"/>
    <mergeCell ref="N195:Q195"/>
    <mergeCell ref="F196:I196"/>
    <mergeCell ref="F197:I197"/>
    <mergeCell ref="F198:I198"/>
    <mergeCell ref="L198:M198"/>
    <mergeCell ref="N198:Q198"/>
    <mergeCell ref="F199:I199"/>
    <mergeCell ref="L199:M199"/>
    <mergeCell ref="N199:Q199"/>
    <mergeCell ref="F188:I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F183:I183"/>
    <mergeCell ref="L183:M183"/>
    <mergeCell ref="N183:Q183"/>
    <mergeCell ref="F184:I184"/>
    <mergeCell ref="F185:I185"/>
    <mergeCell ref="F186:I186"/>
    <mergeCell ref="F187:I187"/>
    <mergeCell ref="L187:M187"/>
    <mergeCell ref="N187:Q187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F182:I182"/>
    <mergeCell ref="L182:M182"/>
    <mergeCell ref="N182:Q182"/>
    <mergeCell ref="F172:I172"/>
    <mergeCell ref="L172:M172"/>
    <mergeCell ref="N172:Q172"/>
    <mergeCell ref="F173:I173"/>
    <mergeCell ref="L173:M173"/>
    <mergeCell ref="N173:Q173"/>
    <mergeCell ref="F175:I175"/>
    <mergeCell ref="L175:M175"/>
    <mergeCell ref="N175:Q175"/>
    <mergeCell ref="F164:I164"/>
    <mergeCell ref="F165:I165"/>
    <mergeCell ref="F166:I166"/>
    <mergeCell ref="F167:I167"/>
    <mergeCell ref="F169:I169"/>
    <mergeCell ref="L169:M169"/>
    <mergeCell ref="N169:Q169"/>
    <mergeCell ref="F170:I170"/>
    <mergeCell ref="F171:I171"/>
    <mergeCell ref="F159:I159"/>
    <mergeCell ref="F160:I160"/>
    <mergeCell ref="F161:I161"/>
    <mergeCell ref="F162:I162"/>
    <mergeCell ref="L162:M162"/>
    <mergeCell ref="N162:Q162"/>
    <mergeCell ref="F163:I163"/>
    <mergeCell ref="L163:M163"/>
    <mergeCell ref="N163:Q163"/>
    <mergeCell ref="F154:I15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49:I149"/>
    <mergeCell ref="F150:I150"/>
    <mergeCell ref="L150:M150"/>
    <mergeCell ref="N150:Q150"/>
    <mergeCell ref="F151:I151"/>
    <mergeCell ref="F152:I152"/>
    <mergeCell ref="L152:M152"/>
    <mergeCell ref="N152:Q152"/>
    <mergeCell ref="F153:I153"/>
    <mergeCell ref="L153:M153"/>
    <mergeCell ref="N153:Q153"/>
    <mergeCell ref="F144:I144"/>
    <mergeCell ref="F145:I145"/>
    <mergeCell ref="F146:I146"/>
    <mergeCell ref="F147:I147"/>
    <mergeCell ref="L147:M147"/>
    <mergeCell ref="N147:Q147"/>
    <mergeCell ref="F148:I148"/>
    <mergeCell ref="L148:M148"/>
    <mergeCell ref="N148:Q14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F129:I129"/>
    <mergeCell ref="L129:M129"/>
    <mergeCell ref="N129:Q129"/>
    <mergeCell ref="F130:I130"/>
    <mergeCell ref="L130:M130"/>
    <mergeCell ref="N130:Q130"/>
    <mergeCell ref="F131:I131"/>
    <mergeCell ref="F132:I132"/>
    <mergeCell ref="F133:I133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L128:M128"/>
    <mergeCell ref="N128:Q128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238:D243">
      <formula1>"K, M"</formula1>
    </dataValidation>
    <dataValidation type="list" allowBlank="1" showInputMessage="1" showErrorMessage="1" error="Povolené sú hodnoty základná, znížená, nulová." sqref="U238:U243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7"/>
      <c r="B1" s="14"/>
      <c r="C1" s="14"/>
      <c r="D1" s="15" t="s">
        <v>1</v>
      </c>
      <c r="E1" s="14"/>
      <c r="F1" s="16" t="s">
        <v>102</v>
      </c>
      <c r="G1" s="16"/>
      <c r="H1" s="299" t="s">
        <v>103</v>
      </c>
      <c r="I1" s="299"/>
      <c r="J1" s="299"/>
      <c r="K1" s="299"/>
      <c r="L1" s="16" t="s">
        <v>104</v>
      </c>
      <c r="M1" s="14"/>
      <c r="N1" s="14"/>
      <c r="O1" s="15" t="s">
        <v>105</v>
      </c>
      <c r="P1" s="14"/>
      <c r="Q1" s="14"/>
      <c r="R1" s="14"/>
      <c r="S1" s="16" t="s">
        <v>106</v>
      </c>
      <c r="T1" s="16"/>
      <c r="U1" s="117"/>
      <c r="V1" s="1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03" t="s">
        <v>7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S2" s="246" t="s">
        <v>8</v>
      </c>
      <c r="T2" s="247"/>
      <c r="U2" s="247"/>
      <c r="V2" s="247"/>
      <c r="W2" s="247"/>
      <c r="X2" s="247"/>
      <c r="Y2" s="247"/>
      <c r="Z2" s="247"/>
      <c r="AA2" s="247"/>
      <c r="AB2" s="247"/>
      <c r="AC2" s="247"/>
      <c r="AT2" s="21" t="s">
        <v>92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77</v>
      </c>
    </row>
    <row r="4" spans="1:66" ht="36.950000000000003" customHeight="1">
      <c r="B4" s="25"/>
      <c r="C4" s="205" t="s">
        <v>107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6"/>
      <c r="T4" s="20" t="s">
        <v>12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48" t="str">
        <f>'Rekapitulácia stavby'!K6</f>
        <v>VODOZÁDRŽNÉ OPATRENIA V INTRAVILÁNE MESTA BREZNO - VEREJNÝ PRIESTOR CENTRA MESTA</v>
      </c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8"/>
      <c r="R6" s="26"/>
    </row>
    <row r="7" spans="1:66" s="1" customFormat="1" ht="32.85" customHeight="1">
      <c r="B7" s="37"/>
      <c r="C7" s="38"/>
      <c r="D7" s="31" t="s">
        <v>108</v>
      </c>
      <c r="E7" s="38"/>
      <c r="F7" s="211" t="s">
        <v>481</v>
      </c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51" t="str">
        <f>'Rekapitulácia stavby'!AN8</f>
        <v>5. 7. 2018</v>
      </c>
      <c r="P9" s="252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26</v>
      </c>
      <c r="E11" s="38"/>
      <c r="F11" s="38"/>
      <c r="G11" s="38"/>
      <c r="H11" s="38"/>
      <c r="I11" s="38"/>
      <c r="J11" s="38"/>
      <c r="K11" s="38"/>
      <c r="L11" s="38"/>
      <c r="M11" s="32" t="s">
        <v>27</v>
      </c>
      <c r="N11" s="38"/>
      <c r="O11" s="209" t="s">
        <v>5</v>
      </c>
      <c r="P11" s="209"/>
      <c r="Q11" s="38"/>
      <c r="R11" s="39"/>
    </row>
    <row r="12" spans="1:66" s="1" customFormat="1" ht="18" customHeight="1">
      <c r="B12" s="37"/>
      <c r="C12" s="38"/>
      <c r="D12" s="38"/>
      <c r="E12" s="30" t="s">
        <v>28</v>
      </c>
      <c r="F12" s="38"/>
      <c r="G12" s="38"/>
      <c r="H12" s="38"/>
      <c r="I12" s="38"/>
      <c r="J12" s="38"/>
      <c r="K12" s="38"/>
      <c r="L12" s="38"/>
      <c r="M12" s="32" t="s">
        <v>29</v>
      </c>
      <c r="N12" s="38"/>
      <c r="O12" s="209" t="s">
        <v>5</v>
      </c>
      <c r="P12" s="209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30</v>
      </c>
      <c r="E14" s="38"/>
      <c r="F14" s="38"/>
      <c r="G14" s="38"/>
      <c r="H14" s="38"/>
      <c r="I14" s="38"/>
      <c r="J14" s="38"/>
      <c r="K14" s="38"/>
      <c r="L14" s="38"/>
      <c r="M14" s="32" t="s">
        <v>27</v>
      </c>
      <c r="N14" s="38"/>
      <c r="O14" s="253" t="str">
        <f>IF('Rekapitulácia stavby'!AN13="","",'Rekapitulácia stavby'!AN13)</f>
        <v>Vyplň údaj</v>
      </c>
      <c r="P14" s="209"/>
      <c r="Q14" s="38"/>
      <c r="R14" s="39"/>
    </row>
    <row r="15" spans="1:66" s="1" customFormat="1" ht="18" customHeight="1">
      <c r="B15" s="37"/>
      <c r="C15" s="38"/>
      <c r="D15" s="38"/>
      <c r="E15" s="253" t="str">
        <f>IF('Rekapitulácia stavby'!E14="","",'Rekapitulácia stavby'!E14)</f>
        <v>Vyplň údaj</v>
      </c>
      <c r="F15" s="254"/>
      <c r="G15" s="254"/>
      <c r="H15" s="254"/>
      <c r="I15" s="254"/>
      <c r="J15" s="254"/>
      <c r="K15" s="254"/>
      <c r="L15" s="254"/>
      <c r="M15" s="32" t="s">
        <v>29</v>
      </c>
      <c r="N15" s="38"/>
      <c r="O15" s="253" t="str">
        <f>IF('Rekapitulácia stavby'!AN14="","",'Rekapitulácia stavby'!AN14)</f>
        <v>Vyplň údaj</v>
      </c>
      <c r="P15" s="209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32</v>
      </c>
      <c r="E17" s="38"/>
      <c r="F17" s="38"/>
      <c r="G17" s="38"/>
      <c r="H17" s="38"/>
      <c r="I17" s="38"/>
      <c r="J17" s="38"/>
      <c r="K17" s="38"/>
      <c r="L17" s="38"/>
      <c r="M17" s="32" t="s">
        <v>27</v>
      </c>
      <c r="N17" s="38"/>
      <c r="O17" s="209" t="s">
        <v>5</v>
      </c>
      <c r="P17" s="209"/>
      <c r="Q17" s="38"/>
      <c r="R17" s="39"/>
    </row>
    <row r="18" spans="2:18" s="1" customFormat="1" ht="18" customHeight="1">
      <c r="B18" s="37"/>
      <c r="C18" s="38"/>
      <c r="D18" s="38"/>
      <c r="E18" s="30" t="s">
        <v>33</v>
      </c>
      <c r="F18" s="38"/>
      <c r="G18" s="38"/>
      <c r="H18" s="38"/>
      <c r="I18" s="38"/>
      <c r="J18" s="38"/>
      <c r="K18" s="38"/>
      <c r="L18" s="38"/>
      <c r="M18" s="32" t="s">
        <v>29</v>
      </c>
      <c r="N18" s="38"/>
      <c r="O18" s="209" t="s">
        <v>5</v>
      </c>
      <c r="P18" s="209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35</v>
      </c>
      <c r="E20" s="38"/>
      <c r="F20" s="38"/>
      <c r="G20" s="38"/>
      <c r="H20" s="38"/>
      <c r="I20" s="38"/>
      <c r="J20" s="38"/>
      <c r="K20" s="38"/>
      <c r="L20" s="38"/>
      <c r="M20" s="32" t="s">
        <v>27</v>
      </c>
      <c r="N20" s="38"/>
      <c r="O20" s="209" t="s">
        <v>5</v>
      </c>
      <c r="P20" s="209"/>
      <c r="Q20" s="38"/>
      <c r="R20" s="39"/>
    </row>
    <row r="21" spans="2:18" s="1" customFormat="1" ht="18" customHeight="1">
      <c r="B21" s="37"/>
      <c r="C21" s="38"/>
      <c r="D21" s="38"/>
      <c r="E21" s="30" t="s">
        <v>36</v>
      </c>
      <c r="F21" s="38"/>
      <c r="G21" s="38"/>
      <c r="H21" s="38"/>
      <c r="I21" s="38"/>
      <c r="J21" s="38"/>
      <c r="K21" s="38"/>
      <c r="L21" s="38"/>
      <c r="M21" s="32" t="s">
        <v>29</v>
      </c>
      <c r="N21" s="38"/>
      <c r="O21" s="209" t="s">
        <v>5</v>
      </c>
      <c r="P21" s="209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37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14" t="s">
        <v>5</v>
      </c>
      <c r="F24" s="214"/>
      <c r="G24" s="214"/>
      <c r="H24" s="214"/>
      <c r="I24" s="214"/>
      <c r="J24" s="214"/>
      <c r="K24" s="214"/>
      <c r="L24" s="214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18" t="s">
        <v>110</v>
      </c>
      <c r="E27" s="38"/>
      <c r="F27" s="38"/>
      <c r="G27" s="38"/>
      <c r="H27" s="38"/>
      <c r="I27" s="38"/>
      <c r="J27" s="38"/>
      <c r="K27" s="38"/>
      <c r="L27" s="38"/>
      <c r="M27" s="215">
        <f>N88</f>
        <v>0</v>
      </c>
      <c r="N27" s="215"/>
      <c r="O27" s="215"/>
      <c r="P27" s="215"/>
      <c r="Q27" s="38"/>
      <c r="R27" s="39"/>
    </row>
    <row r="28" spans="2:18" s="1" customFormat="1" ht="14.45" customHeight="1">
      <c r="B28" s="37"/>
      <c r="C28" s="38"/>
      <c r="D28" s="36" t="s">
        <v>96</v>
      </c>
      <c r="E28" s="38"/>
      <c r="F28" s="38"/>
      <c r="G28" s="38"/>
      <c r="H28" s="38"/>
      <c r="I28" s="38"/>
      <c r="J28" s="38"/>
      <c r="K28" s="38"/>
      <c r="L28" s="38"/>
      <c r="M28" s="215">
        <f>N96</f>
        <v>0</v>
      </c>
      <c r="N28" s="215"/>
      <c r="O28" s="215"/>
      <c r="P28" s="215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9" t="s">
        <v>40</v>
      </c>
      <c r="E30" s="38"/>
      <c r="F30" s="38"/>
      <c r="G30" s="38"/>
      <c r="H30" s="38"/>
      <c r="I30" s="38"/>
      <c r="J30" s="38"/>
      <c r="K30" s="38"/>
      <c r="L30" s="38"/>
      <c r="M30" s="255">
        <f>ROUND(M27+M28,2)</f>
        <v>0</v>
      </c>
      <c r="N30" s="250"/>
      <c r="O30" s="250"/>
      <c r="P30" s="250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41</v>
      </c>
      <c r="E32" s="44" t="s">
        <v>42</v>
      </c>
      <c r="F32" s="45">
        <v>0.2</v>
      </c>
      <c r="G32" s="120" t="s">
        <v>43</v>
      </c>
      <c r="H32" s="256">
        <f>ROUND((((SUM(BE96:BE103)+SUM(BE121:BE180))+SUM(BE182:BE186))),2)</f>
        <v>0</v>
      </c>
      <c r="I32" s="250"/>
      <c r="J32" s="250"/>
      <c r="K32" s="38"/>
      <c r="L32" s="38"/>
      <c r="M32" s="256">
        <f>ROUND(((ROUND((SUM(BE96:BE103)+SUM(BE121:BE180)), 2)*F32)+SUM(BE182:BE186)*F32),2)</f>
        <v>0</v>
      </c>
      <c r="N32" s="250"/>
      <c r="O32" s="250"/>
      <c r="P32" s="250"/>
      <c r="Q32" s="38"/>
      <c r="R32" s="39"/>
    </row>
    <row r="33" spans="2:18" s="1" customFormat="1" ht="14.45" customHeight="1">
      <c r="B33" s="37"/>
      <c r="C33" s="38"/>
      <c r="D33" s="38"/>
      <c r="E33" s="44" t="s">
        <v>44</v>
      </c>
      <c r="F33" s="45">
        <v>0.2</v>
      </c>
      <c r="G33" s="120" t="s">
        <v>43</v>
      </c>
      <c r="H33" s="256">
        <f>ROUND((((SUM(BF96:BF103)+SUM(BF121:BF180))+SUM(BF182:BF186))),2)</f>
        <v>0</v>
      </c>
      <c r="I33" s="250"/>
      <c r="J33" s="250"/>
      <c r="K33" s="38"/>
      <c r="L33" s="38"/>
      <c r="M33" s="256">
        <f>ROUND(((ROUND((SUM(BF96:BF103)+SUM(BF121:BF180)), 2)*F33)+SUM(BF182:BF186)*F33),2)</f>
        <v>0</v>
      </c>
      <c r="N33" s="250"/>
      <c r="O33" s="250"/>
      <c r="P33" s="250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45</v>
      </c>
      <c r="F34" s="45">
        <v>0.2</v>
      </c>
      <c r="G34" s="120" t="s">
        <v>43</v>
      </c>
      <c r="H34" s="256">
        <f>ROUND((((SUM(BG96:BG103)+SUM(BG121:BG180))+SUM(BG182:BG186))),2)</f>
        <v>0</v>
      </c>
      <c r="I34" s="250"/>
      <c r="J34" s="250"/>
      <c r="K34" s="38"/>
      <c r="L34" s="38"/>
      <c r="M34" s="256">
        <v>0</v>
      </c>
      <c r="N34" s="250"/>
      <c r="O34" s="250"/>
      <c r="P34" s="250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46</v>
      </c>
      <c r="F35" s="45">
        <v>0.2</v>
      </c>
      <c r="G35" s="120" t="s">
        <v>43</v>
      </c>
      <c r="H35" s="256">
        <f>ROUND((((SUM(BH96:BH103)+SUM(BH121:BH180))+SUM(BH182:BH186))),2)</f>
        <v>0</v>
      </c>
      <c r="I35" s="250"/>
      <c r="J35" s="250"/>
      <c r="K35" s="38"/>
      <c r="L35" s="38"/>
      <c r="M35" s="256">
        <v>0</v>
      </c>
      <c r="N35" s="250"/>
      <c r="O35" s="250"/>
      <c r="P35" s="250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47</v>
      </c>
      <c r="F36" s="45">
        <v>0</v>
      </c>
      <c r="G36" s="120" t="s">
        <v>43</v>
      </c>
      <c r="H36" s="256">
        <f>ROUND((((SUM(BI96:BI103)+SUM(BI121:BI180))+SUM(BI182:BI186))),2)</f>
        <v>0</v>
      </c>
      <c r="I36" s="250"/>
      <c r="J36" s="250"/>
      <c r="K36" s="38"/>
      <c r="L36" s="38"/>
      <c r="M36" s="256">
        <v>0</v>
      </c>
      <c r="N36" s="250"/>
      <c r="O36" s="250"/>
      <c r="P36" s="250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16"/>
      <c r="D38" s="121" t="s">
        <v>48</v>
      </c>
      <c r="E38" s="77"/>
      <c r="F38" s="77"/>
      <c r="G38" s="122" t="s">
        <v>49</v>
      </c>
      <c r="H38" s="123" t="s">
        <v>50</v>
      </c>
      <c r="I38" s="77"/>
      <c r="J38" s="77"/>
      <c r="K38" s="77"/>
      <c r="L38" s="257">
        <f>SUM(M30:M36)</f>
        <v>0</v>
      </c>
      <c r="M38" s="257"/>
      <c r="N38" s="257"/>
      <c r="O38" s="257"/>
      <c r="P38" s="258"/>
      <c r="Q38" s="116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3.5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51</v>
      </c>
      <c r="E50" s="53"/>
      <c r="F50" s="53"/>
      <c r="G50" s="53"/>
      <c r="H50" s="54"/>
      <c r="I50" s="38"/>
      <c r="J50" s="52" t="s">
        <v>52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3.5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3.5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3.5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3.5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3.5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3.5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3.5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53</v>
      </c>
      <c r="E59" s="58"/>
      <c r="F59" s="58"/>
      <c r="G59" s="59" t="s">
        <v>54</v>
      </c>
      <c r="H59" s="60"/>
      <c r="I59" s="38"/>
      <c r="J59" s="57" t="s">
        <v>53</v>
      </c>
      <c r="K59" s="58"/>
      <c r="L59" s="58"/>
      <c r="M59" s="58"/>
      <c r="N59" s="59" t="s">
        <v>54</v>
      </c>
      <c r="O59" s="58"/>
      <c r="P59" s="60"/>
      <c r="Q59" s="38"/>
      <c r="R59" s="39"/>
    </row>
    <row r="60" spans="2:18" ht="13.5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55</v>
      </c>
      <c r="E61" s="53"/>
      <c r="F61" s="53"/>
      <c r="G61" s="53"/>
      <c r="H61" s="54"/>
      <c r="I61" s="38"/>
      <c r="J61" s="52" t="s">
        <v>56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3.5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3.5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 ht="13.5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 ht="13.5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 ht="13.5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 ht="13.5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 ht="13.5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>
      <c r="B70" s="37"/>
      <c r="C70" s="38"/>
      <c r="D70" s="57" t="s">
        <v>53</v>
      </c>
      <c r="E70" s="58"/>
      <c r="F70" s="58"/>
      <c r="G70" s="59" t="s">
        <v>54</v>
      </c>
      <c r="H70" s="60"/>
      <c r="I70" s="38"/>
      <c r="J70" s="57" t="s">
        <v>53</v>
      </c>
      <c r="K70" s="58"/>
      <c r="L70" s="58"/>
      <c r="M70" s="58"/>
      <c r="N70" s="59" t="s">
        <v>54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05" t="s">
        <v>111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48" t="str">
        <f>F6</f>
        <v>VODOZÁDRŽNÉ OPATRENIA V INTRAVILÁNE MESTA BREZNO - VEREJNÝ PRIESTOR CENTRA MESTA</v>
      </c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Q78" s="38"/>
      <c r="R78" s="39"/>
    </row>
    <row r="79" spans="2:18" s="1" customFormat="1" ht="36.950000000000003" customHeight="1">
      <c r="B79" s="37"/>
      <c r="C79" s="71" t="s">
        <v>108</v>
      </c>
      <c r="D79" s="38"/>
      <c r="E79" s="38"/>
      <c r="F79" s="225" t="str">
        <f>F7</f>
        <v>2-18-3 - SO 03 SADOVÉ ÚPRAVY</v>
      </c>
      <c r="G79" s="250"/>
      <c r="H79" s="250"/>
      <c r="I79" s="250"/>
      <c r="J79" s="250"/>
      <c r="K79" s="250"/>
      <c r="L79" s="250"/>
      <c r="M79" s="250"/>
      <c r="N79" s="250"/>
      <c r="O79" s="250"/>
      <c r="P79" s="250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>parc.č. KN-C 3382, 3383, k.ú. Brezno</v>
      </c>
      <c r="G81" s="38"/>
      <c r="H81" s="38"/>
      <c r="I81" s="38"/>
      <c r="J81" s="38"/>
      <c r="K81" s="32" t="s">
        <v>24</v>
      </c>
      <c r="L81" s="38"/>
      <c r="M81" s="252" t="str">
        <f>IF(O9="","",O9)</f>
        <v>5. 7. 2018</v>
      </c>
      <c r="N81" s="252"/>
      <c r="O81" s="252"/>
      <c r="P81" s="252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>
      <c r="B83" s="37"/>
      <c r="C83" s="32" t="s">
        <v>26</v>
      </c>
      <c r="D83" s="38"/>
      <c r="E83" s="38"/>
      <c r="F83" s="30" t="str">
        <f>E12</f>
        <v>Mesto Brezno</v>
      </c>
      <c r="G83" s="38"/>
      <c r="H83" s="38"/>
      <c r="I83" s="38"/>
      <c r="J83" s="38"/>
      <c r="K83" s="32" t="s">
        <v>32</v>
      </c>
      <c r="L83" s="38"/>
      <c r="M83" s="209" t="str">
        <f>E18</f>
        <v>Ing. Barbora Halásová</v>
      </c>
      <c r="N83" s="209"/>
      <c r="O83" s="209"/>
      <c r="P83" s="209"/>
      <c r="Q83" s="209"/>
      <c r="R83" s="39"/>
    </row>
    <row r="84" spans="2:47" s="1" customFormat="1" ht="14.45" customHeight="1">
      <c r="B84" s="37"/>
      <c r="C84" s="32" t="s">
        <v>30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35</v>
      </c>
      <c r="L84" s="38"/>
      <c r="M84" s="209" t="str">
        <f>E21</f>
        <v>Peter Vandriak</v>
      </c>
      <c r="N84" s="209"/>
      <c r="O84" s="209"/>
      <c r="P84" s="209"/>
      <c r="Q84" s="209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59" t="s">
        <v>112</v>
      </c>
      <c r="D86" s="260"/>
      <c r="E86" s="260"/>
      <c r="F86" s="260"/>
      <c r="G86" s="260"/>
      <c r="H86" s="116"/>
      <c r="I86" s="116"/>
      <c r="J86" s="116"/>
      <c r="K86" s="116"/>
      <c r="L86" s="116"/>
      <c r="M86" s="116"/>
      <c r="N86" s="259" t="s">
        <v>113</v>
      </c>
      <c r="O86" s="260"/>
      <c r="P86" s="260"/>
      <c r="Q86" s="260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24" t="s">
        <v>114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44">
        <f>N121</f>
        <v>0</v>
      </c>
      <c r="O88" s="261"/>
      <c r="P88" s="261"/>
      <c r="Q88" s="261"/>
      <c r="R88" s="39"/>
      <c r="AU88" s="21" t="s">
        <v>115</v>
      </c>
    </row>
    <row r="89" spans="2:47" s="6" customFormat="1" ht="24.95" customHeight="1">
      <c r="B89" s="125"/>
      <c r="C89" s="126"/>
      <c r="D89" s="127" t="s">
        <v>116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62">
        <f>N122</f>
        <v>0</v>
      </c>
      <c r="O89" s="263"/>
      <c r="P89" s="263"/>
      <c r="Q89" s="263"/>
      <c r="R89" s="128"/>
    </row>
    <row r="90" spans="2:47" s="7" customFormat="1" ht="19.899999999999999" customHeight="1">
      <c r="B90" s="129"/>
      <c r="C90" s="130"/>
      <c r="D90" s="104" t="s">
        <v>117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40">
        <f>N123</f>
        <v>0</v>
      </c>
      <c r="O90" s="264"/>
      <c r="P90" s="264"/>
      <c r="Q90" s="264"/>
      <c r="R90" s="131"/>
    </row>
    <row r="91" spans="2:47" s="7" customFormat="1" ht="19.899999999999999" customHeight="1">
      <c r="B91" s="129"/>
      <c r="C91" s="130"/>
      <c r="D91" s="104" t="s">
        <v>118</v>
      </c>
      <c r="E91" s="130"/>
      <c r="F91" s="130"/>
      <c r="G91" s="130"/>
      <c r="H91" s="130"/>
      <c r="I91" s="130"/>
      <c r="J91" s="130"/>
      <c r="K91" s="130"/>
      <c r="L91" s="130"/>
      <c r="M91" s="130"/>
      <c r="N91" s="240">
        <f>N163</f>
        <v>0</v>
      </c>
      <c r="O91" s="264"/>
      <c r="P91" s="264"/>
      <c r="Q91" s="264"/>
      <c r="R91" s="131"/>
    </row>
    <row r="92" spans="2:47" s="7" customFormat="1" ht="19.899999999999999" customHeight="1">
      <c r="B92" s="129"/>
      <c r="C92" s="130"/>
      <c r="D92" s="104" t="s">
        <v>308</v>
      </c>
      <c r="E92" s="130"/>
      <c r="F92" s="130"/>
      <c r="G92" s="130"/>
      <c r="H92" s="130"/>
      <c r="I92" s="130"/>
      <c r="J92" s="130"/>
      <c r="K92" s="130"/>
      <c r="L92" s="130"/>
      <c r="M92" s="130"/>
      <c r="N92" s="240">
        <f>N171</f>
        <v>0</v>
      </c>
      <c r="O92" s="264"/>
      <c r="P92" s="264"/>
      <c r="Q92" s="264"/>
      <c r="R92" s="131"/>
    </row>
    <row r="93" spans="2:47" s="7" customFormat="1" ht="19.899999999999999" customHeight="1">
      <c r="B93" s="129"/>
      <c r="C93" s="130"/>
      <c r="D93" s="104" t="s">
        <v>119</v>
      </c>
      <c r="E93" s="130"/>
      <c r="F93" s="130"/>
      <c r="G93" s="130"/>
      <c r="H93" s="130"/>
      <c r="I93" s="130"/>
      <c r="J93" s="130"/>
      <c r="K93" s="130"/>
      <c r="L93" s="130"/>
      <c r="M93" s="130"/>
      <c r="N93" s="240">
        <f>N179</f>
        <v>0</v>
      </c>
      <c r="O93" s="264"/>
      <c r="P93" s="264"/>
      <c r="Q93" s="264"/>
      <c r="R93" s="131"/>
    </row>
    <row r="94" spans="2:47" s="6" customFormat="1" ht="21.75" customHeight="1">
      <c r="B94" s="125"/>
      <c r="C94" s="126"/>
      <c r="D94" s="127" t="s">
        <v>122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65">
        <f>N181</f>
        <v>0</v>
      </c>
      <c r="O94" s="263"/>
      <c r="P94" s="263"/>
      <c r="Q94" s="263"/>
      <c r="R94" s="128"/>
    </row>
    <row r="95" spans="2:47" s="1" customFormat="1" ht="21.75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9"/>
    </row>
    <row r="96" spans="2:47" s="1" customFormat="1" ht="29.25" customHeight="1">
      <c r="B96" s="37"/>
      <c r="C96" s="124" t="s">
        <v>123</v>
      </c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261">
        <f>ROUND(N97+N98+N99+N100+N101+N102,2)</f>
        <v>0</v>
      </c>
      <c r="O96" s="266"/>
      <c r="P96" s="266"/>
      <c r="Q96" s="266"/>
      <c r="R96" s="39"/>
      <c r="T96" s="132"/>
      <c r="U96" s="133" t="s">
        <v>41</v>
      </c>
    </row>
    <row r="97" spans="2:65" s="1" customFormat="1" ht="18" customHeight="1">
      <c r="B97" s="134"/>
      <c r="C97" s="135"/>
      <c r="D97" s="241" t="s">
        <v>124</v>
      </c>
      <c r="E97" s="267"/>
      <c r="F97" s="267"/>
      <c r="G97" s="267"/>
      <c r="H97" s="267"/>
      <c r="I97" s="135"/>
      <c r="J97" s="135"/>
      <c r="K97" s="135"/>
      <c r="L97" s="135"/>
      <c r="M97" s="135"/>
      <c r="N97" s="239">
        <f>ROUND(N88*T97,2)</f>
        <v>0</v>
      </c>
      <c r="O97" s="268"/>
      <c r="P97" s="268"/>
      <c r="Q97" s="268"/>
      <c r="R97" s="137"/>
      <c r="S97" s="138"/>
      <c r="T97" s="139"/>
      <c r="U97" s="140" t="s">
        <v>44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41" t="s">
        <v>125</v>
      </c>
      <c r="AZ97" s="138"/>
      <c r="BA97" s="138"/>
      <c r="BB97" s="138"/>
      <c r="BC97" s="138"/>
      <c r="BD97" s="138"/>
      <c r="BE97" s="142">
        <f t="shared" ref="BE97:BE102" si="0">IF(U97="základná",N97,0)</f>
        <v>0</v>
      </c>
      <c r="BF97" s="142">
        <f t="shared" ref="BF97:BF102" si="1">IF(U97="znížená",N97,0)</f>
        <v>0</v>
      </c>
      <c r="BG97" s="142">
        <f t="shared" ref="BG97:BG102" si="2">IF(U97="zákl. prenesená",N97,0)</f>
        <v>0</v>
      </c>
      <c r="BH97" s="142">
        <f t="shared" ref="BH97:BH102" si="3">IF(U97="zníž. prenesená",N97,0)</f>
        <v>0</v>
      </c>
      <c r="BI97" s="142">
        <f t="shared" ref="BI97:BI102" si="4">IF(U97="nulová",N97,0)</f>
        <v>0</v>
      </c>
      <c r="BJ97" s="141" t="s">
        <v>126</v>
      </c>
      <c r="BK97" s="138"/>
      <c r="BL97" s="138"/>
      <c r="BM97" s="138"/>
    </row>
    <row r="98" spans="2:65" s="1" customFormat="1" ht="18" customHeight="1">
      <c r="B98" s="134"/>
      <c r="C98" s="135"/>
      <c r="D98" s="241" t="s">
        <v>127</v>
      </c>
      <c r="E98" s="267"/>
      <c r="F98" s="267"/>
      <c r="G98" s="267"/>
      <c r="H98" s="267"/>
      <c r="I98" s="135"/>
      <c r="J98" s="135"/>
      <c r="K98" s="135"/>
      <c r="L98" s="135"/>
      <c r="M98" s="135"/>
      <c r="N98" s="239">
        <f>ROUND(N88*T98,2)</f>
        <v>0</v>
      </c>
      <c r="O98" s="268"/>
      <c r="P98" s="268"/>
      <c r="Q98" s="268"/>
      <c r="R98" s="137"/>
      <c r="S98" s="138"/>
      <c r="T98" s="139"/>
      <c r="U98" s="140" t="s">
        <v>44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41" t="s">
        <v>125</v>
      </c>
      <c r="AZ98" s="138"/>
      <c r="BA98" s="138"/>
      <c r="BB98" s="138"/>
      <c r="BC98" s="138"/>
      <c r="BD98" s="138"/>
      <c r="BE98" s="142">
        <f t="shared" si="0"/>
        <v>0</v>
      </c>
      <c r="BF98" s="142">
        <f t="shared" si="1"/>
        <v>0</v>
      </c>
      <c r="BG98" s="142">
        <f t="shared" si="2"/>
        <v>0</v>
      </c>
      <c r="BH98" s="142">
        <f t="shared" si="3"/>
        <v>0</v>
      </c>
      <c r="BI98" s="142">
        <f t="shared" si="4"/>
        <v>0</v>
      </c>
      <c r="BJ98" s="141" t="s">
        <v>126</v>
      </c>
      <c r="BK98" s="138"/>
      <c r="BL98" s="138"/>
      <c r="BM98" s="138"/>
    </row>
    <row r="99" spans="2:65" s="1" customFormat="1" ht="18" customHeight="1">
      <c r="B99" s="134"/>
      <c r="C99" s="135"/>
      <c r="D99" s="241" t="s">
        <v>128</v>
      </c>
      <c r="E99" s="267"/>
      <c r="F99" s="267"/>
      <c r="G99" s="267"/>
      <c r="H99" s="267"/>
      <c r="I99" s="135"/>
      <c r="J99" s="135"/>
      <c r="K99" s="135"/>
      <c r="L99" s="135"/>
      <c r="M99" s="135"/>
      <c r="N99" s="239">
        <f>ROUND(N88*T99,2)</f>
        <v>0</v>
      </c>
      <c r="O99" s="268"/>
      <c r="P99" s="268"/>
      <c r="Q99" s="268"/>
      <c r="R99" s="137"/>
      <c r="S99" s="138"/>
      <c r="T99" s="139"/>
      <c r="U99" s="140" t="s">
        <v>44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41" t="s">
        <v>125</v>
      </c>
      <c r="AZ99" s="138"/>
      <c r="BA99" s="138"/>
      <c r="BB99" s="138"/>
      <c r="BC99" s="138"/>
      <c r="BD99" s="138"/>
      <c r="BE99" s="142">
        <f t="shared" si="0"/>
        <v>0</v>
      </c>
      <c r="BF99" s="142">
        <f t="shared" si="1"/>
        <v>0</v>
      </c>
      <c r="BG99" s="142">
        <f t="shared" si="2"/>
        <v>0</v>
      </c>
      <c r="BH99" s="142">
        <f t="shared" si="3"/>
        <v>0</v>
      </c>
      <c r="BI99" s="142">
        <f t="shared" si="4"/>
        <v>0</v>
      </c>
      <c r="BJ99" s="141" t="s">
        <v>126</v>
      </c>
      <c r="BK99" s="138"/>
      <c r="BL99" s="138"/>
      <c r="BM99" s="138"/>
    </row>
    <row r="100" spans="2:65" s="1" customFormat="1" ht="18" customHeight="1">
      <c r="B100" s="134"/>
      <c r="C100" s="135"/>
      <c r="D100" s="241" t="s">
        <v>129</v>
      </c>
      <c r="E100" s="267"/>
      <c r="F100" s="267"/>
      <c r="G100" s="267"/>
      <c r="H100" s="267"/>
      <c r="I100" s="135"/>
      <c r="J100" s="135"/>
      <c r="K100" s="135"/>
      <c r="L100" s="135"/>
      <c r="M100" s="135"/>
      <c r="N100" s="239">
        <f>ROUND(N88*T100,2)</f>
        <v>0</v>
      </c>
      <c r="O100" s="268"/>
      <c r="P100" s="268"/>
      <c r="Q100" s="268"/>
      <c r="R100" s="137"/>
      <c r="S100" s="138"/>
      <c r="T100" s="139"/>
      <c r="U100" s="140" t="s">
        <v>44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41" t="s">
        <v>125</v>
      </c>
      <c r="AZ100" s="138"/>
      <c r="BA100" s="138"/>
      <c r="BB100" s="138"/>
      <c r="BC100" s="138"/>
      <c r="BD100" s="138"/>
      <c r="BE100" s="142">
        <f t="shared" si="0"/>
        <v>0</v>
      </c>
      <c r="BF100" s="142">
        <f t="shared" si="1"/>
        <v>0</v>
      </c>
      <c r="BG100" s="142">
        <f t="shared" si="2"/>
        <v>0</v>
      </c>
      <c r="BH100" s="142">
        <f t="shared" si="3"/>
        <v>0</v>
      </c>
      <c r="BI100" s="142">
        <f t="shared" si="4"/>
        <v>0</v>
      </c>
      <c r="BJ100" s="141" t="s">
        <v>126</v>
      </c>
      <c r="BK100" s="138"/>
      <c r="BL100" s="138"/>
      <c r="BM100" s="138"/>
    </row>
    <row r="101" spans="2:65" s="1" customFormat="1" ht="18" customHeight="1">
      <c r="B101" s="134"/>
      <c r="C101" s="135"/>
      <c r="D101" s="241" t="s">
        <v>130</v>
      </c>
      <c r="E101" s="267"/>
      <c r="F101" s="267"/>
      <c r="G101" s="267"/>
      <c r="H101" s="267"/>
      <c r="I101" s="135"/>
      <c r="J101" s="135"/>
      <c r="K101" s="135"/>
      <c r="L101" s="135"/>
      <c r="M101" s="135"/>
      <c r="N101" s="239">
        <f>ROUND(N88*T101,2)</f>
        <v>0</v>
      </c>
      <c r="O101" s="268"/>
      <c r="P101" s="268"/>
      <c r="Q101" s="268"/>
      <c r="R101" s="137"/>
      <c r="S101" s="138"/>
      <c r="T101" s="139"/>
      <c r="U101" s="140" t="s">
        <v>44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41" t="s">
        <v>125</v>
      </c>
      <c r="AZ101" s="138"/>
      <c r="BA101" s="138"/>
      <c r="BB101" s="138"/>
      <c r="BC101" s="138"/>
      <c r="BD101" s="138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126</v>
      </c>
      <c r="BK101" s="138"/>
      <c r="BL101" s="138"/>
      <c r="BM101" s="138"/>
    </row>
    <row r="102" spans="2:65" s="1" customFormat="1" ht="18" customHeight="1">
      <c r="B102" s="134"/>
      <c r="C102" s="135"/>
      <c r="D102" s="136" t="s">
        <v>131</v>
      </c>
      <c r="E102" s="135"/>
      <c r="F102" s="135"/>
      <c r="G102" s="135"/>
      <c r="H102" s="135"/>
      <c r="I102" s="135"/>
      <c r="J102" s="135"/>
      <c r="K102" s="135"/>
      <c r="L102" s="135"/>
      <c r="M102" s="135"/>
      <c r="N102" s="239">
        <f>ROUND(N88*T102,2)</f>
        <v>0</v>
      </c>
      <c r="O102" s="268"/>
      <c r="P102" s="268"/>
      <c r="Q102" s="268"/>
      <c r="R102" s="137"/>
      <c r="S102" s="138"/>
      <c r="T102" s="143"/>
      <c r="U102" s="144" t="s">
        <v>44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41" t="s">
        <v>132</v>
      </c>
      <c r="AZ102" s="138"/>
      <c r="BA102" s="138"/>
      <c r="BB102" s="138"/>
      <c r="BC102" s="138"/>
      <c r="BD102" s="138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126</v>
      </c>
      <c r="BK102" s="138"/>
      <c r="BL102" s="138"/>
      <c r="BM102" s="138"/>
    </row>
    <row r="103" spans="2:65" s="1" customFormat="1" ht="13.5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</row>
    <row r="104" spans="2:65" s="1" customFormat="1" ht="29.25" customHeight="1">
      <c r="B104" s="37"/>
      <c r="C104" s="115" t="s">
        <v>101</v>
      </c>
      <c r="D104" s="116"/>
      <c r="E104" s="116"/>
      <c r="F104" s="116"/>
      <c r="G104" s="116"/>
      <c r="H104" s="116"/>
      <c r="I104" s="116"/>
      <c r="J104" s="116"/>
      <c r="K104" s="116"/>
      <c r="L104" s="245">
        <f>ROUND(SUM(N88+N96),2)</f>
        <v>0</v>
      </c>
      <c r="M104" s="245"/>
      <c r="N104" s="245"/>
      <c r="O104" s="245"/>
      <c r="P104" s="245"/>
      <c r="Q104" s="245"/>
      <c r="R104" s="39"/>
    </row>
    <row r="105" spans="2:65" s="1" customFormat="1" ht="6.95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9" spans="2:65" s="1" customFormat="1" ht="6.95" customHeight="1"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6"/>
    </row>
    <row r="110" spans="2:65" s="1" customFormat="1" ht="36.950000000000003" customHeight="1">
      <c r="B110" s="37"/>
      <c r="C110" s="205" t="s">
        <v>133</v>
      </c>
      <c r="D110" s="250"/>
      <c r="E110" s="250"/>
      <c r="F110" s="250"/>
      <c r="G110" s="250"/>
      <c r="H110" s="250"/>
      <c r="I110" s="250"/>
      <c r="J110" s="250"/>
      <c r="K110" s="250"/>
      <c r="L110" s="250"/>
      <c r="M110" s="250"/>
      <c r="N110" s="250"/>
      <c r="O110" s="250"/>
      <c r="P110" s="250"/>
      <c r="Q110" s="250"/>
      <c r="R110" s="39"/>
    </row>
    <row r="111" spans="2:65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65" s="1" customFormat="1" ht="30" customHeight="1">
      <c r="B112" s="37"/>
      <c r="C112" s="32" t="s">
        <v>18</v>
      </c>
      <c r="D112" s="38"/>
      <c r="E112" s="38"/>
      <c r="F112" s="248" t="str">
        <f>F6</f>
        <v>VODOZÁDRŽNÉ OPATRENIA V INTRAVILÁNE MESTA BREZNO - VEREJNÝ PRIESTOR CENTRA MESTA</v>
      </c>
      <c r="G112" s="249"/>
      <c r="H112" s="249"/>
      <c r="I112" s="249"/>
      <c r="J112" s="249"/>
      <c r="K112" s="249"/>
      <c r="L112" s="249"/>
      <c r="M112" s="249"/>
      <c r="N112" s="249"/>
      <c r="O112" s="249"/>
      <c r="P112" s="249"/>
      <c r="Q112" s="38"/>
      <c r="R112" s="39"/>
    </row>
    <row r="113" spans="2:65" s="1" customFormat="1" ht="36.950000000000003" customHeight="1">
      <c r="B113" s="37"/>
      <c r="C113" s="71" t="s">
        <v>108</v>
      </c>
      <c r="D113" s="38"/>
      <c r="E113" s="38"/>
      <c r="F113" s="225" t="str">
        <f>F7</f>
        <v>2-18-3 - SO 03 SADOVÉ ÚPRAVY</v>
      </c>
      <c r="G113" s="250"/>
      <c r="H113" s="250"/>
      <c r="I113" s="250"/>
      <c r="J113" s="250"/>
      <c r="K113" s="250"/>
      <c r="L113" s="250"/>
      <c r="M113" s="250"/>
      <c r="N113" s="250"/>
      <c r="O113" s="250"/>
      <c r="P113" s="250"/>
      <c r="Q113" s="38"/>
      <c r="R113" s="39"/>
    </row>
    <row r="114" spans="2:65" s="1" customFormat="1" ht="6.95" customHeight="1"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9"/>
    </row>
    <row r="115" spans="2:65" s="1" customFormat="1" ht="18" customHeight="1">
      <c r="B115" s="37"/>
      <c r="C115" s="32" t="s">
        <v>22</v>
      </c>
      <c r="D115" s="38"/>
      <c r="E115" s="38"/>
      <c r="F115" s="30" t="str">
        <f>F9</f>
        <v>parc.č. KN-C 3382, 3383, k.ú. Brezno</v>
      </c>
      <c r="G115" s="38"/>
      <c r="H115" s="38"/>
      <c r="I115" s="38"/>
      <c r="J115" s="38"/>
      <c r="K115" s="32" t="s">
        <v>24</v>
      </c>
      <c r="L115" s="38"/>
      <c r="M115" s="252" t="str">
        <f>IF(O9="","",O9)</f>
        <v>5. 7. 2018</v>
      </c>
      <c r="N115" s="252"/>
      <c r="O115" s="252"/>
      <c r="P115" s="252"/>
      <c r="Q115" s="38"/>
      <c r="R115" s="39"/>
    </row>
    <row r="116" spans="2:65" s="1" customFormat="1" ht="6.95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1" customFormat="1">
      <c r="B117" s="37"/>
      <c r="C117" s="32" t="s">
        <v>26</v>
      </c>
      <c r="D117" s="38"/>
      <c r="E117" s="38"/>
      <c r="F117" s="30" t="str">
        <f>E12</f>
        <v>Mesto Brezno</v>
      </c>
      <c r="G117" s="38"/>
      <c r="H117" s="38"/>
      <c r="I117" s="38"/>
      <c r="J117" s="38"/>
      <c r="K117" s="32" t="s">
        <v>32</v>
      </c>
      <c r="L117" s="38"/>
      <c r="M117" s="209" t="str">
        <f>E18</f>
        <v>Ing. Barbora Halásová</v>
      </c>
      <c r="N117" s="209"/>
      <c r="O117" s="209"/>
      <c r="P117" s="209"/>
      <c r="Q117" s="209"/>
      <c r="R117" s="39"/>
    </row>
    <row r="118" spans="2:65" s="1" customFormat="1" ht="14.45" customHeight="1">
      <c r="B118" s="37"/>
      <c r="C118" s="32" t="s">
        <v>30</v>
      </c>
      <c r="D118" s="38"/>
      <c r="E118" s="38"/>
      <c r="F118" s="30" t="str">
        <f>IF(E15="","",E15)</f>
        <v>Vyplň údaj</v>
      </c>
      <c r="G118" s="38"/>
      <c r="H118" s="38"/>
      <c r="I118" s="38"/>
      <c r="J118" s="38"/>
      <c r="K118" s="32" t="s">
        <v>35</v>
      </c>
      <c r="L118" s="38"/>
      <c r="M118" s="209" t="str">
        <f>E21</f>
        <v>Peter Vandriak</v>
      </c>
      <c r="N118" s="209"/>
      <c r="O118" s="209"/>
      <c r="P118" s="209"/>
      <c r="Q118" s="209"/>
      <c r="R118" s="39"/>
    </row>
    <row r="119" spans="2:65" s="1" customFormat="1" ht="10.35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</row>
    <row r="120" spans="2:65" s="8" customFormat="1" ht="29.25" customHeight="1">
      <c r="B120" s="145"/>
      <c r="C120" s="146" t="s">
        <v>134</v>
      </c>
      <c r="D120" s="147" t="s">
        <v>135</v>
      </c>
      <c r="E120" s="147" t="s">
        <v>59</v>
      </c>
      <c r="F120" s="269" t="s">
        <v>136</v>
      </c>
      <c r="G120" s="269"/>
      <c r="H120" s="269"/>
      <c r="I120" s="269"/>
      <c r="J120" s="147" t="s">
        <v>137</v>
      </c>
      <c r="K120" s="147" t="s">
        <v>138</v>
      </c>
      <c r="L120" s="269" t="s">
        <v>139</v>
      </c>
      <c r="M120" s="269"/>
      <c r="N120" s="269" t="s">
        <v>113</v>
      </c>
      <c r="O120" s="269"/>
      <c r="P120" s="269"/>
      <c r="Q120" s="270"/>
      <c r="R120" s="148"/>
      <c r="T120" s="78" t="s">
        <v>140</v>
      </c>
      <c r="U120" s="79" t="s">
        <v>41</v>
      </c>
      <c r="V120" s="79" t="s">
        <v>141</v>
      </c>
      <c r="W120" s="79" t="s">
        <v>142</v>
      </c>
      <c r="X120" s="79" t="s">
        <v>143</v>
      </c>
      <c r="Y120" s="79" t="s">
        <v>144</v>
      </c>
      <c r="Z120" s="79" t="s">
        <v>145</v>
      </c>
      <c r="AA120" s="80" t="s">
        <v>146</v>
      </c>
    </row>
    <row r="121" spans="2:65" s="1" customFormat="1" ht="29.25" customHeight="1">
      <c r="B121" s="37"/>
      <c r="C121" s="82" t="s">
        <v>110</v>
      </c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289">
        <f>BK121</f>
        <v>0</v>
      </c>
      <c r="O121" s="290"/>
      <c r="P121" s="290"/>
      <c r="Q121" s="290"/>
      <c r="R121" s="39"/>
      <c r="T121" s="81"/>
      <c r="U121" s="53"/>
      <c r="V121" s="53"/>
      <c r="W121" s="149">
        <f>W122+W181</f>
        <v>0</v>
      </c>
      <c r="X121" s="53"/>
      <c r="Y121" s="149">
        <f>Y122+Y181</f>
        <v>35.925939420000006</v>
      </c>
      <c r="Z121" s="53"/>
      <c r="AA121" s="150">
        <f>AA122+AA181</f>
        <v>0</v>
      </c>
      <c r="AT121" s="21" t="s">
        <v>76</v>
      </c>
      <c r="AU121" s="21" t="s">
        <v>115</v>
      </c>
      <c r="BK121" s="151">
        <f>BK122+BK181</f>
        <v>0</v>
      </c>
    </row>
    <row r="122" spans="2:65" s="9" customFormat="1" ht="37.35" customHeight="1">
      <c r="B122" s="152"/>
      <c r="C122" s="153"/>
      <c r="D122" s="154" t="s">
        <v>116</v>
      </c>
      <c r="E122" s="154"/>
      <c r="F122" s="154"/>
      <c r="G122" s="154"/>
      <c r="H122" s="154"/>
      <c r="I122" s="154"/>
      <c r="J122" s="154"/>
      <c r="K122" s="154"/>
      <c r="L122" s="154"/>
      <c r="M122" s="154"/>
      <c r="N122" s="265">
        <f>BK122</f>
        <v>0</v>
      </c>
      <c r="O122" s="262"/>
      <c r="P122" s="262"/>
      <c r="Q122" s="262"/>
      <c r="R122" s="155"/>
      <c r="T122" s="156"/>
      <c r="U122" s="153"/>
      <c r="V122" s="153"/>
      <c r="W122" s="157">
        <f>W123+W163+W171+W179</f>
        <v>0</v>
      </c>
      <c r="X122" s="153"/>
      <c r="Y122" s="157">
        <f>Y123+Y163+Y171+Y179</f>
        <v>35.925939420000006</v>
      </c>
      <c r="Z122" s="153"/>
      <c r="AA122" s="158">
        <f>AA123+AA163+AA171+AA179</f>
        <v>0</v>
      </c>
      <c r="AR122" s="159" t="s">
        <v>85</v>
      </c>
      <c r="AT122" s="160" t="s">
        <v>76</v>
      </c>
      <c r="AU122" s="160" t="s">
        <v>77</v>
      </c>
      <c r="AY122" s="159" t="s">
        <v>147</v>
      </c>
      <c r="BK122" s="161">
        <f>BK123+BK163+BK171+BK179</f>
        <v>0</v>
      </c>
    </row>
    <row r="123" spans="2:65" s="9" customFormat="1" ht="19.899999999999999" customHeight="1">
      <c r="B123" s="152"/>
      <c r="C123" s="153"/>
      <c r="D123" s="162" t="s">
        <v>117</v>
      </c>
      <c r="E123" s="162"/>
      <c r="F123" s="162"/>
      <c r="G123" s="162"/>
      <c r="H123" s="162"/>
      <c r="I123" s="162"/>
      <c r="J123" s="162"/>
      <c r="K123" s="162"/>
      <c r="L123" s="162"/>
      <c r="M123" s="162"/>
      <c r="N123" s="291">
        <f>BK123</f>
        <v>0</v>
      </c>
      <c r="O123" s="292"/>
      <c r="P123" s="292"/>
      <c r="Q123" s="292"/>
      <c r="R123" s="155"/>
      <c r="T123" s="156"/>
      <c r="U123" s="153"/>
      <c r="V123" s="153"/>
      <c r="W123" s="157">
        <f>SUM(W124:W162)</f>
        <v>0</v>
      </c>
      <c r="X123" s="153"/>
      <c r="Y123" s="157">
        <f>SUM(Y124:Y162)</f>
        <v>27.591558000000006</v>
      </c>
      <c r="Z123" s="153"/>
      <c r="AA123" s="158">
        <f>SUM(AA124:AA162)</f>
        <v>0</v>
      </c>
      <c r="AR123" s="159" t="s">
        <v>85</v>
      </c>
      <c r="AT123" s="160" t="s">
        <v>76</v>
      </c>
      <c r="AU123" s="160" t="s">
        <v>85</v>
      </c>
      <c r="AY123" s="159" t="s">
        <v>147</v>
      </c>
      <c r="BK123" s="161">
        <f>SUM(BK124:BK162)</f>
        <v>0</v>
      </c>
    </row>
    <row r="124" spans="2:65" s="1" customFormat="1" ht="25.5" customHeight="1">
      <c r="B124" s="134"/>
      <c r="C124" s="163" t="s">
        <v>170</v>
      </c>
      <c r="D124" s="163" t="s">
        <v>148</v>
      </c>
      <c r="E124" s="164" t="s">
        <v>482</v>
      </c>
      <c r="F124" s="271" t="s">
        <v>483</v>
      </c>
      <c r="G124" s="271"/>
      <c r="H124" s="271"/>
      <c r="I124" s="271"/>
      <c r="J124" s="165" t="s">
        <v>151</v>
      </c>
      <c r="K124" s="166">
        <v>19.597999999999999</v>
      </c>
      <c r="L124" s="272">
        <v>0</v>
      </c>
      <c r="M124" s="272"/>
      <c r="N124" s="273">
        <f>ROUND(L124*K124,2)</f>
        <v>0</v>
      </c>
      <c r="O124" s="273"/>
      <c r="P124" s="273"/>
      <c r="Q124" s="273"/>
      <c r="R124" s="137"/>
      <c r="T124" s="167" t="s">
        <v>5</v>
      </c>
      <c r="U124" s="46" t="s">
        <v>44</v>
      </c>
      <c r="V124" s="38"/>
      <c r="W124" s="168">
        <f>V124*K124</f>
        <v>0</v>
      </c>
      <c r="X124" s="168">
        <v>0</v>
      </c>
      <c r="Y124" s="168">
        <f>X124*K124</f>
        <v>0</v>
      </c>
      <c r="Z124" s="168">
        <v>0</v>
      </c>
      <c r="AA124" s="169">
        <f>Z124*K124</f>
        <v>0</v>
      </c>
      <c r="AR124" s="21" t="s">
        <v>152</v>
      </c>
      <c r="AT124" s="21" t="s">
        <v>148</v>
      </c>
      <c r="AU124" s="21" t="s">
        <v>126</v>
      </c>
      <c r="AY124" s="21" t="s">
        <v>147</v>
      </c>
      <c r="BE124" s="108">
        <f>IF(U124="základná",N124,0)</f>
        <v>0</v>
      </c>
      <c r="BF124" s="108">
        <f>IF(U124="znížená",N124,0)</f>
        <v>0</v>
      </c>
      <c r="BG124" s="108">
        <f>IF(U124="zákl. prenesená",N124,0)</f>
        <v>0</v>
      </c>
      <c r="BH124" s="108">
        <f>IF(U124="zníž. prenesená",N124,0)</f>
        <v>0</v>
      </c>
      <c r="BI124" s="108">
        <f>IF(U124="nulová",N124,0)</f>
        <v>0</v>
      </c>
      <c r="BJ124" s="21" t="s">
        <v>126</v>
      </c>
      <c r="BK124" s="108">
        <f>ROUND(L124*K124,2)</f>
        <v>0</v>
      </c>
      <c r="BL124" s="21" t="s">
        <v>152</v>
      </c>
      <c r="BM124" s="21" t="s">
        <v>484</v>
      </c>
    </row>
    <row r="125" spans="2:65" s="11" customFormat="1" ht="16.5" customHeight="1">
      <c r="B125" s="177"/>
      <c r="C125" s="178"/>
      <c r="D125" s="178"/>
      <c r="E125" s="179" t="s">
        <v>5</v>
      </c>
      <c r="F125" s="282" t="s">
        <v>485</v>
      </c>
      <c r="G125" s="283"/>
      <c r="H125" s="283"/>
      <c r="I125" s="283"/>
      <c r="J125" s="178"/>
      <c r="K125" s="180">
        <v>2.94</v>
      </c>
      <c r="L125" s="178"/>
      <c r="M125" s="178"/>
      <c r="N125" s="178"/>
      <c r="O125" s="178"/>
      <c r="P125" s="178"/>
      <c r="Q125" s="178"/>
      <c r="R125" s="181"/>
      <c r="T125" s="182"/>
      <c r="U125" s="178"/>
      <c r="V125" s="178"/>
      <c r="W125" s="178"/>
      <c r="X125" s="178"/>
      <c r="Y125" s="178"/>
      <c r="Z125" s="178"/>
      <c r="AA125" s="183"/>
      <c r="AT125" s="184" t="s">
        <v>155</v>
      </c>
      <c r="AU125" s="184" t="s">
        <v>126</v>
      </c>
      <c r="AV125" s="11" t="s">
        <v>126</v>
      </c>
      <c r="AW125" s="11" t="s">
        <v>34</v>
      </c>
      <c r="AX125" s="11" t="s">
        <v>77</v>
      </c>
      <c r="AY125" s="184" t="s">
        <v>147</v>
      </c>
    </row>
    <row r="126" spans="2:65" s="11" customFormat="1" ht="16.5" customHeight="1">
      <c r="B126" s="177"/>
      <c r="C126" s="178"/>
      <c r="D126" s="178"/>
      <c r="E126" s="179" t="s">
        <v>5</v>
      </c>
      <c r="F126" s="276" t="s">
        <v>486</v>
      </c>
      <c r="G126" s="277"/>
      <c r="H126" s="277"/>
      <c r="I126" s="277"/>
      <c r="J126" s="178"/>
      <c r="K126" s="180">
        <v>5.8730000000000002</v>
      </c>
      <c r="L126" s="178"/>
      <c r="M126" s="178"/>
      <c r="N126" s="178"/>
      <c r="O126" s="178"/>
      <c r="P126" s="178"/>
      <c r="Q126" s="178"/>
      <c r="R126" s="181"/>
      <c r="T126" s="182"/>
      <c r="U126" s="178"/>
      <c r="V126" s="178"/>
      <c r="W126" s="178"/>
      <c r="X126" s="178"/>
      <c r="Y126" s="178"/>
      <c r="Z126" s="178"/>
      <c r="AA126" s="183"/>
      <c r="AT126" s="184" t="s">
        <v>155</v>
      </c>
      <c r="AU126" s="184" t="s">
        <v>126</v>
      </c>
      <c r="AV126" s="11" t="s">
        <v>126</v>
      </c>
      <c r="AW126" s="11" t="s">
        <v>34</v>
      </c>
      <c r="AX126" s="11" t="s">
        <v>77</v>
      </c>
      <c r="AY126" s="184" t="s">
        <v>147</v>
      </c>
    </row>
    <row r="127" spans="2:65" s="11" customFormat="1" ht="16.5" customHeight="1">
      <c r="B127" s="177"/>
      <c r="C127" s="178"/>
      <c r="D127" s="178"/>
      <c r="E127" s="179" t="s">
        <v>5</v>
      </c>
      <c r="F127" s="276" t="s">
        <v>487</v>
      </c>
      <c r="G127" s="277"/>
      <c r="H127" s="277"/>
      <c r="I127" s="277"/>
      <c r="J127" s="178"/>
      <c r="K127" s="180">
        <v>7.65</v>
      </c>
      <c r="L127" s="178"/>
      <c r="M127" s="178"/>
      <c r="N127" s="178"/>
      <c r="O127" s="178"/>
      <c r="P127" s="178"/>
      <c r="Q127" s="178"/>
      <c r="R127" s="181"/>
      <c r="T127" s="182"/>
      <c r="U127" s="178"/>
      <c r="V127" s="178"/>
      <c r="W127" s="178"/>
      <c r="X127" s="178"/>
      <c r="Y127" s="178"/>
      <c r="Z127" s="178"/>
      <c r="AA127" s="183"/>
      <c r="AT127" s="184" t="s">
        <v>155</v>
      </c>
      <c r="AU127" s="184" t="s">
        <v>126</v>
      </c>
      <c r="AV127" s="11" t="s">
        <v>126</v>
      </c>
      <c r="AW127" s="11" t="s">
        <v>34</v>
      </c>
      <c r="AX127" s="11" t="s">
        <v>77</v>
      </c>
      <c r="AY127" s="184" t="s">
        <v>147</v>
      </c>
    </row>
    <row r="128" spans="2:65" s="11" customFormat="1" ht="16.5" customHeight="1">
      <c r="B128" s="177"/>
      <c r="C128" s="178"/>
      <c r="D128" s="178"/>
      <c r="E128" s="179" t="s">
        <v>5</v>
      </c>
      <c r="F128" s="276" t="s">
        <v>488</v>
      </c>
      <c r="G128" s="277"/>
      <c r="H128" s="277"/>
      <c r="I128" s="277"/>
      <c r="J128" s="178"/>
      <c r="K128" s="180">
        <v>3.1349999999999998</v>
      </c>
      <c r="L128" s="178"/>
      <c r="M128" s="178"/>
      <c r="N128" s="178"/>
      <c r="O128" s="178"/>
      <c r="P128" s="178"/>
      <c r="Q128" s="178"/>
      <c r="R128" s="181"/>
      <c r="T128" s="182"/>
      <c r="U128" s="178"/>
      <c r="V128" s="178"/>
      <c r="W128" s="178"/>
      <c r="X128" s="178"/>
      <c r="Y128" s="178"/>
      <c r="Z128" s="178"/>
      <c r="AA128" s="183"/>
      <c r="AT128" s="184" t="s">
        <v>155</v>
      </c>
      <c r="AU128" s="184" t="s">
        <v>126</v>
      </c>
      <c r="AV128" s="11" t="s">
        <v>126</v>
      </c>
      <c r="AW128" s="11" t="s">
        <v>34</v>
      </c>
      <c r="AX128" s="11" t="s">
        <v>77</v>
      </c>
      <c r="AY128" s="184" t="s">
        <v>147</v>
      </c>
    </row>
    <row r="129" spans="2:65" s="12" customFormat="1" ht="16.5" customHeight="1">
      <c r="B129" s="185"/>
      <c r="C129" s="186"/>
      <c r="D129" s="186"/>
      <c r="E129" s="187" t="s">
        <v>5</v>
      </c>
      <c r="F129" s="280" t="s">
        <v>161</v>
      </c>
      <c r="G129" s="281"/>
      <c r="H129" s="281"/>
      <c r="I129" s="281"/>
      <c r="J129" s="186"/>
      <c r="K129" s="188">
        <v>19.597999999999999</v>
      </c>
      <c r="L129" s="186"/>
      <c r="M129" s="186"/>
      <c r="N129" s="186"/>
      <c r="O129" s="186"/>
      <c r="P129" s="186"/>
      <c r="Q129" s="186"/>
      <c r="R129" s="189"/>
      <c r="T129" s="190"/>
      <c r="U129" s="186"/>
      <c r="V129" s="186"/>
      <c r="W129" s="186"/>
      <c r="X129" s="186"/>
      <c r="Y129" s="186"/>
      <c r="Z129" s="186"/>
      <c r="AA129" s="191"/>
      <c r="AT129" s="192" t="s">
        <v>155</v>
      </c>
      <c r="AU129" s="192" t="s">
        <v>126</v>
      </c>
      <c r="AV129" s="12" t="s">
        <v>152</v>
      </c>
      <c r="AW129" s="12" t="s">
        <v>34</v>
      </c>
      <c r="AX129" s="12" t="s">
        <v>85</v>
      </c>
      <c r="AY129" s="192" t="s">
        <v>147</v>
      </c>
    </row>
    <row r="130" spans="2:65" s="1" customFormat="1" ht="25.5" customHeight="1">
      <c r="B130" s="134"/>
      <c r="C130" s="163" t="s">
        <v>174</v>
      </c>
      <c r="D130" s="163" t="s">
        <v>148</v>
      </c>
      <c r="E130" s="164" t="s">
        <v>328</v>
      </c>
      <c r="F130" s="271" t="s">
        <v>329</v>
      </c>
      <c r="G130" s="271"/>
      <c r="H130" s="271"/>
      <c r="I130" s="271"/>
      <c r="J130" s="165" t="s">
        <v>151</v>
      </c>
      <c r="K130" s="166">
        <v>19.597999999999999</v>
      </c>
      <c r="L130" s="272">
        <v>0</v>
      </c>
      <c r="M130" s="272"/>
      <c r="N130" s="273">
        <f>ROUND(L130*K130,2)</f>
        <v>0</v>
      </c>
      <c r="O130" s="273"/>
      <c r="P130" s="273"/>
      <c r="Q130" s="273"/>
      <c r="R130" s="137"/>
      <c r="T130" s="167" t="s">
        <v>5</v>
      </c>
      <c r="U130" s="46" t="s">
        <v>44</v>
      </c>
      <c r="V130" s="38"/>
      <c r="W130" s="168">
        <f>V130*K130</f>
        <v>0</v>
      </c>
      <c r="X130" s="168">
        <v>0</v>
      </c>
      <c r="Y130" s="168">
        <f>X130*K130</f>
        <v>0</v>
      </c>
      <c r="Z130" s="168">
        <v>0</v>
      </c>
      <c r="AA130" s="169">
        <f>Z130*K130</f>
        <v>0</v>
      </c>
      <c r="AR130" s="21" t="s">
        <v>152</v>
      </c>
      <c r="AT130" s="21" t="s">
        <v>148</v>
      </c>
      <c r="AU130" s="21" t="s">
        <v>126</v>
      </c>
      <c r="AY130" s="21" t="s">
        <v>147</v>
      </c>
      <c r="BE130" s="108">
        <f>IF(U130="základná",N130,0)</f>
        <v>0</v>
      </c>
      <c r="BF130" s="108">
        <f>IF(U130="znížená",N130,0)</f>
        <v>0</v>
      </c>
      <c r="BG130" s="108">
        <f>IF(U130="zákl. prenesená",N130,0)</f>
        <v>0</v>
      </c>
      <c r="BH130" s="108">
        <f>IF(U130="zníž. prenesená",N130,0)</f>
        <v>0</v>
      </c>
      <c r="BI130" s="108">
        <f>IF(U130="nulová",N130,0)</f>
        <v>0</v>
      </c>
      <c r="BJ130" s="21" t="s">
        <v>126</v>
      </c>
      <c r="BK130" s="108">
        <f>ROUND(L130*K130,2)</f>
        <v>0</v>
      </c>
      <c r="BL130" s="21" t="s">
        <v>152</v>
      </c>
      <c r="BM130" s="21" t="s">
        <v>489</v>
      </c>
    </row>
    <row r="131" spans="2:65" s="1" customFormat="1" ht="38.25" customHeight="1">
      <c r="B131" s="134"/>
      <c r="C131" s="163" t="s">
        <v>179</v>
      </c>
      <c r="D131" s="163" t="s">
        <v>148</v>
      </c>
      <c r="E131" s="164" t="s">
        <v>490</v>
      </c>
      <c r="F131" s="271" t="s">
        <v>491</v>
      </c>
      <c r="G131" s="271"/>
      <c r="H131" s="271"/>
      <c r="I131" s="271"/>
      <c r="J131" s="165" t="s">
        <v>151</v>
      </c>
      <c r="K131" s="166">
        <v>19.597999999999999</v>
      </c>
      <c r="L131" s="272">
        <v>0</v>
      </c>
      <c r="M131" s="272"/>
      <c r="N131" s="273">
        <f>ROUND(L131*K131,2)</f>
        <v>0</v>
      </c>
      <c r="O131" s="273"/>
      <c r="P131" s="273"/>
      <c r="Q131" s="273"/>
      <c r="R131" s="137"/>
      <c r="T131" s="167" t="s">
        <v>5</v>
      </c>
      <c r="U131" s="46" t="s">
        <v>44</v>
      </c>
      <c r="V131" s="38"/>
      <c r="W131" s="168">
        <f>V131*K131</f>
        <v>0</v>
      </c>
      <c r="X131" s="168">
        <v>0</v>
      </c>
      <c r="Y131" s="168">
        <f>X131*K131</f>
        <v>0</v>
      </c>
      <c r="Z131" s="168">
        <v>0</v>
      </c>
      <c r="AA131" s="169">
        <f>Z131*K131</f>
        <v>0</v>
      </c>
      <c r="AR131" s="21" t="s">
        <v>152</v>
      </c>
      <c r="AT131" s="21" t="s">
        <v>148</v>
      </c>
      <c r="AU131" s="21" t="s">
        <v>126</v>
      </c>
      <c r="AY131" s="21" t="s">
        <v>147</v>
      </c>
      <c r="BE131" s="108">
        <f>IF(U131="základná",N131,0)</f>
        <v>0</v>
      </c>
      <c r="BF131" s="108">
        <f>IF(U131="znížená",N131,0)</f>
        <v>0</v>
      </c>
      <c r="BG131" s="108">
        <f>IF(U131="zákl. prenesená",N131,0)</f>
        <v>0</v>
      </c>
      <c r="BH131" s="108">
        <f>IF(U131="zníž. prenesená",N131,0)</f>
        <v>0</v>
      </c>
      <c r="BI131" s="108">
        <f>IF(U131="nulová",N131,0)</f>
        <v>0</v>
      </c>
      <c r="BJ131" s="21" t="s">
        <v>126</v>
      </c>
      <c r="BK131" s="108">
        <f>ROUND(L131*K131,2)</f>
        <v>0</v>
      </c>
      <c r="BL131" s="21" t="s">
        <v>152</v>
      </c>
      <c r="BM131" s="21" t="s">
        <v>492</v>
      </c>
    </row>
    <row r="132" spans="2:65" s="1" customFormat="1" ht="51" customHeight="1">
      <c r="B132" s="134"/>
      <c r="C132" s="163" t="s">
        <v>184</v>
      </c>
      <c r="D132" s="163" t="s">
        <v>148</v>
      </c>
      <c r="E132" s="164" t="s">
        <v>180</v>
      </c>
      <c r="F132" s="271" t="s">
        <v>181</v>
      </c>
      <c r="G132" s="271"/>
      <c r="H132" s="271"/>
      <c r="I132" s="271"/>
      <c r="J132" s="165" t="s">
        <v>151</v>
      </c>
      <c r="K132" s="166">
        <v>333.166</v>
      </c>
      <c r="L132" s="272">
        <v>0</v>
      </c>
      <c r="M132" s="272"/>
      <c r="N132" s="273">
        <f>ROUND(L132*K132,2)</f>
        <v>0</v>
      </c>
      <c r="O132" s="273"/>
      <c r="P132" s="273"/>
      <c r="Q132" s="273"/>
      <c r="R132" s="137"/>
      <c r="T132" s="167" t="s">
        <v>5</v>
      </c>
      <c r="U132" s="46" t="s">
        <v>44</v>
      </c>
      <c r="V132" s="38"/>
      <c r="W132" s="168">
        <f>V132*K132</f>
        <v>0</v>
      </c>
      <c r="X132" s="168">
        <v>0</v>
      </c>
      <c r="Y132" s="168">
        <f>X132*K132</f>
        <v>0</v>
      </c>
      <c r="Z132" s="168">
        <v>0</v>
      </c>
      <c r="AA132" s="169">
        <f>Z132*K132</f>
        <v>0</v>
      </c>
      <c r="AR132" s="21" t="s">
        <v>152</v>
      </c>
      <c r="AT132" s="21" t="s">
        <v>148</v>
      </c>
      <c r="AU132" s="21" t="s">
        <v>126</v>
      </c>
      <c r="AY132" s="21" t="s">
        <v>147</v>
      </c>
      <c r="BE132" s="108">
        <f>IF(U132="základná",N132,0)</f>
        <v>0</v>
      </c>
      <c r="BF132" s="108">
        <f>IF(U132="znížená",N132,0)</f>
        <v>0</v>
      </c>
      <c r="BG132" s="108">
        <f>IF(U132="zákl. prenesená",N132,0)</f>
        <v>0</v>
      </c>
      <c r="BH132" s="108">
        <f>IF(U132="zníž. prenesená",N132,0)</f>
        <v>0</v>
      </c>
      <c r="BI132" s="108">
        <f>IF(U132="nulová",N132,0)</f>
        <v>0</v>
      </c>
      <c r="BJ132" s="21" t="s">
        <v>126</v>
      </c>
      <c r="BK132" s="108">
        <f>ROUND(L132*K132,2)</f>
        <v>0</v>
      </c>
      <c r="BL132" s="21" t="s">
        <v>152</v>
      </c>
      <c r="BM132" s="21" t="s">
        <v>493</v>
      </c>
    </row>
    <row r="133" spans="2:65" s="11" customFormat="1" ht="16.5" customHeight="1">
      <c r="B133" s="177"/>
      <c r="C133" s="178"/>
      <c r="D133" s="178"/>
      <c r="E133" s="179" t="s">
        <v>5</v>
      </c>
      <c r="F133" s="282" t="s">
        <v>494</v>
      </c>
      <c r="G133" s="283"/>
      <c r="H133" s="283"/>
      <c r="I133" s="283"/>
      <c r="J133" s="178"/>
      <c r="K133" s="180">
        <v>333.166</v>
      </c>
      <c r="L133" s="178"/>
      <c r="M133" s="178"/>
      <c r="N133" s="178"/>
      <c r="O133" s="178"/>
      <c r="P133" s="178"/>
      <c r="Q133" s="178"/>
      <c r="R133" s="181"/>
      <c r="T133" s="182"/>
      <c r="U133" s="178"/>
      <c r="V133" s="178"/>
      <c r="W133" s="178"/>
      <c r="X133" s="178"/>
      <c r="Y133" s="178"/>
      <c r="Z133" s="178"/>
      <c r="AA133" s="183"/>
      <c r="AT133" s="184" t="s">
        <v>155</v>
      </c>
      <c r="AU133" s="184" t="s">
        <v>126</v>
      </c>
      <c r="AV133" s="11" t="s">
        <v>126</v>
      </c>
      <c r="AW133" s="11" t="s">
        <v>34</v>
      </c>
      <c r="AX133" s="11" t="s">
        <v>85</v>
      </c>
      <c r="AY133" s="184" t="s">
        <v>147</v>
      </c>
    </row>
    <row r="134" spans="2:65" s="1" customFormat="1" ht="25.5" customHeight="1">
      <c r="B134" s="134"/>
      <c r="C134" s="163" t="s">
        <v>162</v>
      </c>
      <c r="D134" s="163" t="s">
        <v>148</v>
      </c>
      <c r="E134" s="164" t="s">
        <v>185</v>
      </c>
      <c r="F134" s="271" t="s">
        <v>186</v>
      </c>
      <c r="G134" s="271"/>
      <c r="H134" s="271"/>
      <c r="I134" s="271"/>
      <c r="J134" s="165" t="s">
        <v>151</v>
      </c>
      <c r="K134" s="166">
        <v>19.597999999999999</v>
      </c>
      <c r="L134" s="272">
        <v>0</v>
      </c>
      <c r="M134" s="272"/>
      <c r="N134" s="273">
        <f>ROUND(L134*K134,2)</f>
        <v>0</v>
      </c>
      <c r="O134" s="273"/>
      <c r="P134" s="273"/>
      <c r="Q134" s="273"/>
      <c r="R134" s="137"/>
      <c r="T134" s="167" t="s">
        <v>5</v>
      </c>
      <c r="U134" s="46" t="s">
        <v>44</v>
      </c>
      <c r="V134" s="38"/>
      <c r="W134" s="168">
        <f>V134*K134</f>
        <v>0</v>
      </c>
      <c r="X134" s="168">
        <v>0</v>
      </c>
      <c r="Y134" s="168">
        <f>X134*K134</f>
        <v>0</v>
      </c>
      <c r="Z134" s="168">
        <v>0</v>
      </c>
      <c r="AA134" s="169">
        <f>Z134*K134</f>
        <v>0</v>
      </c>
      <c r="AR134" s="21" t="s">
        <v>152</v>
      </c>
      <c r="AT134" s="21" t="s">
        <v>148</v>
      </c>
      <c r="AU134" s="21" t="s">
        <v>126</v>
      </c>
      <c r="AY134" s="21" t="s">
        <v>147</v>
      </c>
      <c r="BE134" s="108">
        <f>IF(U134="základná",N134,0)</f>
        <v>0</v>
      </c>
      <c r="BF134" s="108">
        <f>IF(U134="znížená",N134,0)</f>
        <v>0</v>
      </c>
      <c r="BG134" s="108">
        <f>IF(U134="zákl. prenesená",N134,0)</f>
        <v>0</v>
      </c>
      <c r="BH134" s="108">
        <f>IF(U134="zníž. prenesená",N134,0)</f>
        <v>0</v>
      </c>
      <c r="BI134" s="108">
        <f>IF(U134="nulová",N134,0)</f>
        <v>0</v>
      </c>
      <c r="BJ134" s="21" t="s">
        <v>126</v>
      </c>
      <c r="BK134" s="108">
        <f>ROUND(L134*K134,2)</f>
        <v>0</v>
      </c>
      <c r="BL134" s="21" t="s">
        <v>152</v>
      </c>
      <c r="BM134" s="21" t="s">
        <v>495</v>
      </c>
    </row>
    <row r="135" spans="2:65" s="1" customFormat="1" ht="25.5" customHeight="1">
      <c r="B135" s="134"/>
      <c r="C135" s="163" t="s">
        <v>221</v>
      </c>
      <c r="D135" s="163" t="s">
        <v>148</v>
      </c>
      <c r="E135" s="164" t="s">
        <v>189</v>
      </c>
      <c r="F135" s="271" t="s">
        <v>190</v>
      </c>
      <c r="G135" s="271"/>
      <c r="H135" s="271"/>
      <c r="I135" s="271"/>
      <c r="J135" s="165" t="s">
        <v>151</v>
      </c>
      <c r="K135" s="166">
        <v>16.658000000000001</v>
      </c>
      <c r="L135" s="272">
        <v>0</v>
      </c>
      <c r="M135" s="272"/>
      <c r="N135" s="273">
        <f>ROUND(L135*K135,2)</f>
        <v>0</v>
      </c>
      <c r="O135" s="273"/>
      <c r="P135" s="273"/>
      <c r="Q135" s="273"/>
      <c r="R135" s="137"/>
      <c r="T135" s="167" t="s">
        <v>5</v>
      </c>
      <c r="U135" s="46" t="s">
        <v>44</v>
      </c>
      <c r="V135" s="38"/>
      <c r="W135" s="168">
        <f>V135*K135</f>
        <v>0</v>
      </c>
      <c r="X135" s="168">
        <v>0</v>
      </c>
      <c r="Y135" s="168">
        <f>X135*K135</f>
        <v>0</v>
      </c>
      <c r="Z135" s="168">
        <v>0</v>
      </c>
      <c r="AA135" s="169">
        <f>Z135*K135</f>
        <v>0</v>
      </c>
      <c r="AR135" s="21" t="s">
        <v>152</v>
      </c>
      <c r="AT135" s="21" t="s">
        <v>148</v>
      </c>
      <c r="AU135" s="21" t="s">
        <v>126</v>
      </c>
      <c r="AY135" s="21" t="s">
        <v>147</v>
      </c>
      <c r="BE135" s="108">
        <f>IF(U135="základná",N135,0)</f>
        <v>0</v>
      </c>
      <c r="BF135" s="108">
        <f>IF(U135="znížená",N135,0)</f>
        <v>0</v>
      </c>
      <c r="BG135" s="108">
        <f>IF(U135="zákl. prenesená",N135,0)</f>
        <v>0</v>
      </c>
      <c r="BH135" s="108">
        <f>IF(U135="zníž. prenesená",N135,0)</f>
        <v>0</v>
      </c>
      <c r="BI135" s="108">
        <f>IF(U135="nulová",N135,0)</f>
        <v>0</v>
      </c>
      <c r="BJ135" s="21" t="s">
        <v>126</v>
      </c>
      <c r="BK135" s="108">
        <f>ROUND(L135*K135,2)</f>
        <v>0</v>
      </c>
      <c r="BL135" s="21" t="s">
        <v>152</v>
      </c>
      <c r="BM135" s="21" t="s">
        <v>496</v>
      </c>
    </row>
    <row r="136" spans="2:65" s="11" customFormat="1" ht="16.5" customHeight="1">
      <c r="B136" s="177"/>
      <c r="C136" s="178"/>
      <c r="D136" s="178"/>
      <c r="E136" s="179" t="s">
        <v>5</v>
      </c>
      <c r="F136" s="282" t="s">
        <v>486</v>
      </c>
      <c r="G136" s="283"/>
      <c r="H136" s="283"/>
      <c r="I136" s="283"/>
      <c r="J136" s="178"/>
      <c r="K136" s="180">
        <v>5.8730000000000002</v>
      </c>
      <c r="L136" s="178"/>
      <c r="M136" s="178"/>
      <c r="N136" s="178"/>
      <c r="O136" s="178"/>
      <c r="P136" s="178"/>
      <c r="Q136" s="178"/>
      <c r="R136" s="181"/>
      <c r="T136" s="182"/>
      <c r="U136" s="178"/>
      <c r="V136" s="178"/>
      <c r="W136" s="178"/>
      <c r="X136" s="178"/>
      <c r="Y136" s="178"/>
      <c r="Z136" s="178"/>
      <c r="AA136" s="183"/>
      <c r="AT136" s="184" t="s">
        <v>155</v>
      </c>
      <c r="AU136" s="184" t="s">
        <v>126</v>
      </c>
      <c r="AV136" s="11" t="s">
        <v>126</v>
      </c>
      <c r="AW136" s="11" t="s">
        <v>34</v>
      </c>
      <c r="AX136" s="11" t="s">
        <v>77</v>
      </c>
      <c r="AY136" s="184" t="s">
        <v>147</v>
      </c>
    </row>
    <row r="137" spans="2:65" s="11" customFormat="1" ht="16.5" customHeight="1">
      <c r="B137" s="177"/>
      <c r="C137" s="178"/>
      <c r="D137" s="178"/>
      <c r="E137" s="179" t="s">
        <v>5</v>
      </c>
      <c r="F137" s="276" t="s">
        <v>487</v>
      </c>
      <c r="G137" s="277"/>
      <c r="H137" s="277"/>
      <c r="I137" s="277"/>
      <c r="J137" s="178"/>
      <c r="K137" s="180">
        <v>7.65</v>
      </c>
      <c r="L137" s="178"/>
      <c r="M137" s="178"/>
      <c r="N137" s="178"/>
      <c r="O137" s="178"/>
      <c r="P137" s="178"/>
      <c r="Q137" s="178"/>
      <c r="R137" s="181"/>
      <c r="T137" s="182"/>
      <c r="U137" s="178"/>
      <c r="V137" s="178"/>
      <c r="W137" s="178"/>
      <c r="X137" s="178"/>
      <c r="Y137" s="178"/>
      <c r="Z137" s="178"/>
      <c r="AA137" s="183"/>
      <c r="AT137" s="184" t="s">
        <v>155</v>
      </c>
      <c r="AU137" s="184" t="s">
        <v>126</v>
      </c>
      <c r="AV137" s="11" t="s">
        <v>126</v>
      </c>
      <c r="AW137" s="11" t="s">
        <v>34</v>
      </c>
      <c r="AX137" s="11" t="s">
        <v>77</v>
      </c>
      <c r="AY137" s="184" t="s">
        <v>147</v>
      </c>
    </row>
    <row r="138" spans="2:65" s="11" customFormat="1" ht="16.5" customHeight="1">
      <c r="B138" s="177"/>
      <c r="C138" s="178"/>
      <c r="D138" s="178"/>
      <c r="E138" s="179" t="s">
        <v>5</v>
      </c>
      <c r="F138" s="276" t="s">
        <v>488</v>
      </c>
      <c r="G138" s="277"/>
      <c r="H138" s="277"/>
      <c r="I138" s="277"/>
      <c r="J138" s="178"/>
      <c r="K138" s="180">
        <v>3.1349999999999998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155</v>
      </c>
      <c r="AU138" s="184" t="s">
        <v>126</v>
      </c>
      <c r="AV138" s="11" t="s">
        <v>126</v>
      </c>
      <c r="AW138" s="11" t="s">
        <v>34</v>
      </c>
      <c r="AX138" s="11" t="s">
        <v>77</v>
      </c>
      <c r="AY138" s="184" t="s">
        <v>147</v>
      </c>
    </row>
    <row r="139" spans="2:65" s="12" customFormat="1" ht="16.5" customHeight="1">
      <c r="B139" s="185"/>
      <c r="C139" s="186"/>
      <c r="D139" s="186"/>
      <c r="E139" s="187" t="s">
        <v>5</v>
      </c>
      <c r="F139" s="280" t="s">
        <v>161</v>
      </c>
      <c r="G139" s="281"/>
      <c r="H139" s="281"/>
      <c r="I139" s="281"/>
      <c r="J139" s="186"/>
      <c r="K139" s="188">
        <v>16.658000000000001</v>
      </c>
      <c r="L139" s="186"/>
      <c r="M139" s="186"/>
      <c r="N139" s="186"/>
      <c r="O139" s="186"/>
      <c r="P139" s="186"/>
      <c r="Q139" s="186"/>
      <c r="R139" s="189"/>
      <c r="T139" s="190"/>
      <c r="U139" s="186"/>
      <c r="V139" s="186"/>
      <c r="W139" s="186"/>
      <c r="X139" s="186"/>
      <c r="Y139" s="186"/>
      <c r="Z139" s="186"/>
      <c r="AA139" s="191"/>
      <c r="AT139" s="192" t="s">
        <v>155</v>
      </c>
      <c r="AU139" s="192" t="s">
        <v>126</v>
      </c>
      <c r="AV139" s="12" t="s">
        <v>152</v>
      </c>
      <c r="AW139" s="12" t="s">
        <v>34</v>
      </c>
      <c r="AX139" s="12" t="s">
        <v>85</v>
      </c>
      <c r="AY139" s="192" t="s">
        <v>147</v>
      </c>
    </row>
    <row r="140" spans="2:65" s="1" customFormat="1" ht="16.5" customHeight="1">
      <c r="B140" s="134"/>
      <c r="C140" s="193" t="s">
        <v>225</v>
      </c>
      <c r="D140" s="193" t="s">
        <v>201</v>
      </c>
      <c r="E140" s="194" t="s">
        <v>497</v>
      </c>
      <c r="F140" s="284" t="s">
        <v>498</v>
      </c>
      <c r="G140" s="284"/>
      <c r="H140" s="284"/>
      <c r="I140" s="284"/>
      <c r="J140" s="195" t="s">
        <v>204</v>
      </c>
      <c r="K140" s="196">
        <v>26.652999999999999</v>
      </c>
      <c r="L140" s="285">
        <v>0</v>
      </c>
      <c r="M140" s="285"/>
      <c r="N140" s="286">
        <f>ROUND(L140*K140,2)</f>
        <v>0</v>
      </c>
      <c r="O140" s="273"/>
      <c r="P140" s="273"/>
      <c r="Q140" s="273"/>
      <c r="R140" s="137"/>
      <c r="T140" s="167" t="s">
        <v>5</v>
      </c>
      <c r="U140" s="46" t="s">
        <v>44</v>
      </c>
      <c r="V140" s="38"/>
      <c r="W140" s="168">
        <f>V140*K140</f>
        <v>0</v>
      </c>
      <c r="X140" s="168">
        <v>1</v>
      </c>
      <c r="Y140" s="168">
        <f>X140*K140</f>
        <v>26.652999999999999</v>
      </c>
      <c r="Z140" s="168">
        <v>0</v>
      </c>
      <c r="AA140" s="169">
        <f>Z140*K140</f>
        <v>0</v>
      </c>
      <c r="AR140" s="21" t="s">
        <v>184</v>
      </c>
      <c r="AT140" s="21" t="s">
        <v>201</v>
      </c>
      <c r="AU140" s="21" t="s">
        <v>126</v>
      </c>
      <c r="AY140" s="21" t="s">
        <v>147</v>
      </c>
      <c r="BE140" s="108">
        <f>IF(U140="základná",N140,0)</f>
        <v>0</v>
      </c>
      <c r="BF140" s="108">
        <f>IF(U140="znížená",N140,0)</f>
        <v>0</v>
      </c>
      <c r="BG140" s="108">
        <f>IF(U140="zákl. prenesená",N140,0)</f>
        <v>0</v>
      </c>
      <c r="BH140" s="108">
        <f>IF(U140="zníž. prenesená",N140,0)</f>
        <v>0</v>
      </c>
      <c r="BI140" s="108">
        <f>IF(U140="nulová",N140,0)</f>
        <v>0</v>
      </c>
      <c r="BJ140" s="21" t="s">
        <v>126</v>
      </c>
      <c r="BK140" s="108">
        <f>ROUND(L140*K140,2)</f>
        <v>0</v>
      </c>
      <c r="BL140" s="21" t="s">
        <v>152</v>
      </c>
      <c r="BM140" s="21" t="s">
        <v>499</v>
      </c>
    </row>
    <row r="141" spans="2:65" s="11" customFormat="1" ht="16.5" customHeight="1">
      <c r="B141" s="177"/>
      <c r="C141" s="178"/>
      <c r="D141" s="178"/>
      <c r="E141" s="179" t="s">
        <v>5</v>
      </c>
      <c r="F141" s="282" t="s">
        <v>500</v>
      </c>
      <c r="G141" s="283"/>
      <c r="H141" s="283"/>
      <c r="I141" s="283"/>
      <c r="J141" s="178"/>
      <c r="K141" s="180">
        <v>26.652999999999999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155</v>
      </c>
      <c r="AU141" s="184" t="s">
        <v>126</v>
      </c>
      <c r="AV141" s="11" t="s">
        <v>126</v>
      </c>
      <c r="AW141" s="11" t="s">
        <v>34</v>
      </c>
      <c r="AX141" s="11" t="s">
        <v>85</v>
      </c>
      <c r="AY141" s="184" t="s">
        <v>147</v>
      </c>
    </row>
    <row r="142" spans="2:65" s="1" customFormat="1" ht="51" customHeight="1">
      <c r="B142" s="134"/>
      <c r="C142" s="163" t="s">
        <v>267</v>
      </c>
      <c r="D142" s="163" t="s">
        <v>148</v>
      </c>
      <c r="E142" s="164" t="s">
        <v>239</v>
      </c>
      <c r="F142" s="271" t="s">
        <v>240</v>
      </c>
      <c r="G142" s="271"/>
      <c r="H142" s="271"/>
      <c r="I142" s="271"/>
      <c r="J142" s="165" t="s">
        <v>241</v>
      </c>
      <c r="K142" s="166">
        <v>585</v>
      </c>
      <c r="L142" s="272">
        <v>0</v>
      </c>
      <c r="M142" s="272"/>
      <c r="N142" s="273">
        <f t="shared" ref="N142:N159" si="5">ROUND(L142*K142,2)</f>
        <v>0</v>
      </c>
      <c r="O142" s="273"/>
      <c r="P142" s="273"/>
      <c r="Q142" s="273"/>
      <c r="R142" s="137"/>
      <c r="T142" s="167" t="s">
        <v>5</v>
      </c>
      <c r="U142" s="46" t="s">
        <v>44</v>
      </c>
      <c r="V142" s="38"/>
      <c r="W142" s="168">
        <f t="shared" ref="W142:W159" si="6">V142*K142</f>
        <v>0</v>
      </c>
      <c r="X142" s="168">
        <v>0</v>
      </c>
      <c r="Y142" s="168">
        <f t="shared" ref="Y142:Y159" si="7">X142*K142</f>
        <v>0</v>
      </c>
      <c r="Z142" s="168">
        <v>0</v>
      </c>
      <c r="AA142" s="169">
        <f t="shared" ref="AA142:AA159" si="8">Z142*K142</f>
        <v>0</v>
      </c>
      <c r="AR142" s="21" t="s">
        <v>152</v>
      </c>
      <c r="AT142" s="21" t="s">
        <v>148</v>
      </c>
      <c r="AU142" s="21" t="s">
        <v>126</v>
      </c>
      <c r="AY142" s="21" t="s">
        <v>147</v>
      </c>
      <c r="BE142" s="108">
        <f t="shared" ref="BE142:BE159" si="9">IF(U142="základná",N142,0)</f>
        <v>0</v>
      </c>
      <c r="BF142" s="108">
        <f t="shared" ref="BF142:BF159" si="10">IF(U142="znížená",N142,0)</f>
        <v>0</v>
      </c>
      <c r="BG142" s="108">
        <f t="shared" ref="BG142:BG159" si="11">IF(U142="zákl. prenesená",N142,0)</f>
        <v>0</v>
      </c>
      <c r="BH142" s="108">
        <f t="shared" ref="BH142:BH159" si="12">IF(U142="zníž. prenesená",N142,0)</f>
        <v>0</v>
      </c>
      <c r="BI142" s="108">
        <f t="shared" ref="BI142:BI159" si="13">IF(U142="nulová",N142,0)</f>
        <v>0</v>
      </c>
      <c r="BJ142" s="21" t="s">
        <v>126</v>
      </c>
      <c r="BK142" s="108">
        <f t="shared" ref="BK142:BK159" si="14">ROUND(L142*K142,2)</f>
        <v>0</v>
      </c>
      <c r="BL142" s="21" t="s">
        <v>152</v>
      </c>
      <c r="BM142" s="21" t="s">
        <v>501</v>
      </c>
    </row>
    <row r="143" spans="2:65" s="1" customFormat="1" ht="51" customHeight="1">
      <c r="B143" s="134"/>
      <c r="C143" s="163" t="s">
        <v>188</v>
      </c>
      <c r="D143" s="163" t="s">
        <v>148</v>
      </c>
      <c r="E143" s="164" t="s">
        <v>502</v>
      </c>
      <c r="F143" s="271" t="s">
        <v>503</v>
      </c>
      <c r="G143" s="271"/>
      <c r="H143" s="271"/>
      <c r="I143" s="271"/>
      <c r="J143" s="165" t="s">
        <v>241</v>
      </c>
      <c r="K143" s="166">
        <v>14</v>
      </c>
      <c r="L143" s="272">
        <v>0</v>
      </c>
      <c r="M143" s="272"/>
      <c r="N143" s="273">
        <f t="shared" si="5"/>
        <v>0</v>
      </c>
      <c r="O143" s="273"/>
      <c r="P143" s="273"/>
      <c r="Q143" s="273"/>
      <c r="R143" s="137"/>
      <c r="T143" s="167" t="s">
        <v>5</v>
      </c>
      <c r="U143" s="46" t="s">
        <v>44</v>
      </c>
      <c r="V143" s="38"/>
      <c r="W143" s="168">
        <f t="shared" si="6"/>
        <v>0</v>
      </c>
      <c r="X143" s="168">
        <v>0</v>
      </c>
      <c r="Y143" s="168">
        <f t="shared" si="7"/>
        <v>0</v>
      </c>
      <c r="Z143" s="168">
        <v>0</v>
      </c>
      <c r="AA143" s="169">
        <f t="shared" si="8"/>
        <v>0</v>
      </c>
      <c r="AR143" s="21" t="s">
        <v>152</v>
      </c>
      <c r="AT143" s="21" t="s">
        <v>148</v>
      </c>
      <c r="AU143" s="21" t="s">
        <v>126</v>
      </c>
      <c r="AY143" s="21" t="s">
        <v>147</v>
      </c>
      <c r="BE143" s="108">
        <f t="shared" si="9"/>
        <v>0</v>
      </c>
      <c r="BF143" s="108">
        <f t="shared" si="10"/>
        <v>0</v>
      </c>
      <c r="BG143" s="108">
        <f t="shared" si="11"/>
        <v>0</v>
      </c>
      <c r="BH143" s="108">
        <f t="shared" si="12"/>
        <v>0</v>
      </c>
      <c r="BI143" s="108">
        <f t="shared" si="13"/>
        <v>0</v>
      </c>
      <c r="BJ143" s="21" t="s">
        <v>126</v>
      </c>
      <c r="BK143" s="108">
        <f t="shared" si="14"/>
        <v>0</v>
      </c>
      <c r="BL143" s="21" t="s">
        <v>152</v>
      </c>
      <c r="BM143" s="21" t="s">
        <v>504</v>
      </c>
    </row>
    <row r="144" spans="2:65" s="1" customFormat="1" ht="25.5" customHeight="1">
      <c r="B144" s="134"/>
      <c r="C144" s="163" t="s">
        <v>200</v>
      </c>
      <c r="D144" s="163" t="s">
        <v>148</v>
      </c>
      <c r="E144" s="164" t="s">
        <v>244</v>
      </c>
      <c r="F144" s="271" t="s">
        <v>245</v>
      </c>
      <c r="G144" s="271"/>
      <c r="H144" s="271"/>
      <c r="I144" s="271"/>
      <c r="J144" s="165" t="s">
        <v>241</v>
      </c>
      <c r="K144" s="166">
        <v>585</v>
      </c>
      <c r="L144" s="272">
        <v>0</v>
      </c>
      <c r="M144" s="272"/>
      <c r="N144" s="273">
        <f t="shared" si="5"/>
        <v>0</v>
      </c>
      <c r="O144" s="273"/>
      <c r="P144" s="273"/>
      <c r="Q144" s="273"/>
      <c r="R144" s="137"/>
      <c r="T144" s="167" t="s">
        <v>5</v>
      </c>
      <c r="U144" s="46" t="s">
        <v>44</v>
      </c>
      <c r="V144" s="38"/>
      <c r="W144" s="168">
        <f t="shared" si="6"/>
        <v>0</v>
      </c>
      <c r="X144" s="168">
        <v>0</v>
      </c>
      <c r="Y144" s="168">
        <f t="shared" si="7"/>
        <v>0</v>
      </c>
      <c r="Z144" s="168">
        <v>0</v>
      </c>
      <c r="AA144" s="169">
        <f t="shared" si="8"/>
        <v>0</v>
      </c>
      <c r="AR144" s="21" t="s">
        <v>152</v>
      </c>
      <c r="AT144" s="21" t="s">
        <v>148</v>
      </c>
      <c r="AU144" s="21" t="s">
        <v>126</v>
      </c>
      <c r="AY144" s="21" t="s">
        <v>147</v>
      </c>
      <c r="BE144" s="108">
        <f t="shared" si="9"/>
        <v>0</v>
      </c>
      <c r="BF144" s="108">
        <f t="shared" si="10"/>
        <v>0</v>
      </c>
      <c r="BG144" s="108">
        <f t="shared" si="11"/>
        <v>0</v>
      </c>
      <c r="BH144" s="108">
        <f t="shared" si="12"/>
        <v>0</v>
      </c>
      <c r="BI144" s="108">
        <f t="shared" si="13"/>
        <v>0</v>
      </c>
      <c r="BJ144" s="21" t="s">
        <v>126</v>
      </c>
      <c r="BK144" s="108">
        <f t="shared" si="14"/>
        <v>0</v>
      </c>
      <c r="BL144" s="21" t="s">
        <v>152</v>
      </c>
      <c r="BM144" s="21" t="s">
        <v>505</v>
      </c>
    </row>
    <row r="145" spans="2:65" s="1" customFormat="1" ht="16.5" customHeight="1">
      <c r="B145" s="134"/>
      <c r="C145" s="193" t="s">
        <v>10</v>
      </c>
      <c r="D145" s="193" t="s">
        <v>201</v>
      </c>
      <c r="E145" s="194" t="s">
        <v>506</v>
      </c>
      <c r="F145" s="284" t="s">
        <v>507</v>
      </c>
      <c r="G145" s="284"/>
      <c r="H145" s="284"/>
      <c r="I145" s="284"/>
      <c r="J145" s="195" t="s">
        <v>241</v>
      </c>
      <c r="K145" s="196">
        <v>100</v>
      </c>
      <c r="L145" s="285">
        <v>0</v>
      </c>
      <c r="M145" s="285"/>
      <c r="N145" s="286">
        <f t="shared" si="5"/>
        <v>0</v>
      </c>
      <c r="O145" s="273"/>
      <c r="P145" s="273"/>
      <c r="Q145" s="273"/>
      <c r="R145" s="137"/>
      <c r="T145" s="167" t="s">
        <v>5</v>
      </c>
      <c r="U145" s="46" t="s">
        <v>44</v>
      </c>
      <c r="V145" s="38"/>
      <c r="W145" s="168">
        <f t="shared" si="6"/>
        <v>0</v>
      </c>
      <c r="X145" s="168">
        <v>5.0000000000000001E-4</v>
      </c>
      <c r="Y145" s="168">
        <f t="shared" si="7"/>
        <v>0.05</v>
      </c>
      <c r="Z145" s="168">
        <v>0</v>
      </c>
      <c r="AA145" s="169">
        <f t="shared" si="8"/>
        <v>0</v>
      </c>
      <c r="AR145" s="21" t="s">
        <v>184</v>
      </c>
      <c r="AT145" s="21" t="s">
        <v>201</v>
      </c>
      <c r="AU145" s="21" t="s">
        <v>126</v>
      </c>
      <c r="AY145" s="21" t="s">
        <v>147</v>
      </c>
      <c r="BE145" s="108">
        <f t="shared" si="9"/>
        <v>0</v>
      </c>
      <c r="BF145" s="108">
        <f t="shared" si="10"/>
        <v>0</v>
      </c>
      <c r="BG145" s="108">
        <f t="shared" si="11"/>
        <v>0</v>
      </c>
      <c r="BH145" s="108">
        <f t="shared" si="12"/>
        <v>0</v>
      </c>
      <c r="BI145" s="108">
        <f t="shared" si="13"/>
        <v>0</v>
      </c>
      <c r="BJ145" s="21" t="s">
        <v>126</v>
      </c>
      <c r="BK145" s="108">
        <f t="shared" si="14"/>
        <v>0</v>
      </c>
      <c r="BL145" s="21" t="s">
        <v>152</v>
      </c>
      <c r="BM145" s="21" t="s">
        <v>508</v>
      </c>
    </row>
    <row r="146" spans="2:65" s="1" customFormat="1" ht="16.5" customHeight="1">
      <c r="B146" s="134"/>
      <c r="C146" s="193" t="s">
        <v>213</v>
      </c>
      <c r="D146" s="193" t="s">
        <v>201</v>
      </c>
      <c r="E146" s="194" t="s">
        <v>509</v>
      </c>
      <c r="F146" s="284" t="s">
        <v>510</v>
      </c>
      <c r="G146" s="284"/>
      <c r="H146" s="284"/>
      <c r="I146" s="284"/>
      <c r="J146" s="195" t="s">
        <v>241</v>
      </c>
      <c r="K146" s="196">
        <v>45</v>
      </c>
      <c r="L146" s="285">
        <v>0</v>
      </c>
      <c r="M146" s="285"/>
      <c r="N146" s="286">
        <f t="shared" si="5"/>
        <v>0</v>
      </c>
      <c r="O146" s="273"/>
      <c r="P146" s="273"/>
      <c r="Q146" s="273"/>
      <c r="R146" s="137"/>
      <c r="T146" s="167" t="s">
        <v>5</v>
      </c>
      <c r="U146" s="46" t="s">
        <v>44</v>
      </c>
      <c r="V146" s="38"/>
      <c r="W146" s="168">
        <f t="shared" si="6"/>
        <v>0</v>
      </c>
      <c r="X146" s="168">
        <v>2.9999999999999997E-4</v>
      </c>
      <c r="Y146" s="168">
        <f t="shared" si="7"/>
        <v>1.3499999999999998E-2</v>
      </c>
      <c r="Z146" s="168">
        <v>0</v>
      </c>
      <c r="AA146" s="169">
        <f t="shared" si="8"/>
        <v>0</v>
      </c>
      <c r="AR146" s="21" t="s">
        <v>184</v>
      </c>
      <c r="AT146" s="21" t="s">
        <v>201</v>
      </c>
      <c r="AU146" s="21" t="s">
        <v>126</v>
      </c>
      <c r="AY146" s="21" t="s">
        <v>147</v>
      </c>
      <c r="BE146" s="108">
        <f t="shared" si="9"/>
        <v>0</v>
      </c>
      <c r="BF146" s="108">
        <f t="shared" si="10"/>
        <v>0</v>
      </c>
      <c r="BG146" s="108">
        <f t="shared" si="11"/>
        <v>0</v>
      </c>
      <c r="BH146" s="108">
        <f t="shared" si="12"/>
        <v>0</v>
      </c>
      <c r="BI146" s="108">
        <f t="shared" si="13"/>
        <v>0</v>
      </c>
      <c r="BJ146" s="21" t="s">
        <v>126</v>
      </c>
      <c r="BK146" s="108">
        <f t="shared" si="14"/>
        <v>0</v>
      </c>
      <c r="BL146" s="21" t="s">
        <v>152</v>
      </c>
      <c r="BM146" s="21" t="s">
        <v>511</v>
      </c>
    </row>
    <row r="147" spans="2:65" s="1" customFormat="1" ht="16.5" customHeight="1">
      <c r="B147" s="134"/>
      <c r="C147" s="193" t="s">
        <v>288</v>
      </c>
      <c r="D147" s="193" t="s">
        <v>201</v>
      </c>
      <c r="E147" s="194" t="s">
        <v>512</v>
      </c>
      <c r="F147" s="284" t="s">
        <v>513</v>
      </c>
      <c r="G147" s="284"/>
      <c r="H147" s="284"/>
      <c r="I147" s="284"/>
      <c r="J147" s="195" t="s">
        <v>241</v>
      </c>
      <c r="K147" s="196">
        <v>135</v>
      </c>
      <c r="L147" s="285">
        <v>0</v>
      </c>
      <c r="M147" s="285"/>
      <c r="N147" s="286">
        <f t="shared" si="5"/>
        <v>0</v>
      </c>
      <c r="O147" s="273"/>
      <c r="P147" s="273"/>
      <c r="Q147" s="273"/>
      <c r="R147" s="137"/>
      <c r="T147" s="167" t="s">
        <v>5</v>
      </c>
      <c r="U147" s="46" t="s">
        <v>44</v>
      </c>
      <c r="V147" s="38"/>
      <c r="W147" s="168">
        <f t="shared" si="6"/>
        <v>0</v>
      </c>
      <c r="X147" s="168">
        <v>2.9999999999999997E-4</v>
      </c>
      <c r="Y147" s="168">
        <f t="shared" si="7"/>
        <v>4.0499999999999994E-2</v>
      </c>
      <c r="Z147" s="168">
        <v>0</v>
      </c>
      <c r="AA147" s="169">
        <f t="shared" si="8"/>
        <v>0</v>
      </c>
      <c r="AR147" s="21" t="s">
        <v>184</v>
      </c>
      <c r="AT147" s="21" t="s">
        <v>201</v>
      </c>
      <c r="AU147" s="21" t="s">
        <v>126</v>
      </c>
      <c r="AY147" s="21" t="s">
        <v>147</v>
      </c>
      <c r="BE147" s="108">
        <f t="shared" si="9"/>
        <v>0</v>
      </c>
      <c r="BF147" s="108">
        <f t="shared" si="10"/>
        <v>0</v>
      </c>
      <c r="BG147" s="108">
        <f t="shared" si="11"/>
        <v>0</v>
      </c>
      <c r="BH147" s="108">
        <f t="shared" si="12"/>
        <v>0</v>
      </c>
      <c r="BI147" s="108">
        <f t="shared" si="13"/>
        <v>0</v>
      </c>
      <c r="BJ147" s="21" t="s">
        <v>126</v>
      </c>
      <c r="BK147" s="108">
        <f t="shared" si="14"/>
        <v>0</v>
      </c>
      <c r="BL147" s="21" t="s">
        <v>152</v>
      </c>
      <c r="BM147" s="21" t="s">
        <v>514</v>
      </c>
    </row>
    <row r="148" spans="2:65" s="1" customFormat="1" ht="16.5" customHeight="1">
      <c r="B148" s="134"/>
      <c r="C148" s="193" t="s">
        <v>294</v>
      </c>
      <c r="D148" s="193" t="s">
        <v>201</v>
      </c>
      <c r="E148" s="194" t="s">
        <v>515</v>
      </c>
      <c r="F148" s="284" t="s">
        <v>516</v>
      </c>
      <c r="G148" s="284"/>
      <c r="H148" s="284"/>
      <c r="I148" s="284"/>
      <c r="J148" s="195" t="s">
        <v>241</v>
      </c>
      <c r="K148" s="196">
        <v>100</v>
      </c>
      <c r="L148" s="285">
        <v>0</v>
      </c>
      <c r="M148" s="285"/>
      <c r="N148" s="286">
        <f t="shared" si="5"/>
        <v>0</v>
      </c>
      <c r="O148" s="273"/>
      <c r="P148" s="273"/>
      <c r="Q148" s="273"/>
      <c r="R148" s="137"/>
      <c r="T148" s="167" t="s">
        <v>5</v>
      </c>
      <c r="U148" s="46" t="s">
        <v>44</v>
      </c>
      <c r="V148" s="38"/>
      <c r="W148" s="168">
        <f t="shared" si="6"/>
        <v>0</v>
      </c>
      <c r="X148" s="168">
        <v>2.9999999999999997E-4</v>
      </c>
      <c r="Y148" s="168">
        <f t="shared" si="7"/>
        <v>0.03</v>
      </c>
      <c r="Z148" s="168">
        <v>0</v>
      </c>
      <c r="AA148" s="169">
        <f t="shared" si="8"/>
        <v>0</v>
      </c>
      <c r="AR148" s="21" t="s">
        <v>184</v>
      </c>
      <c r="AT148" s="21" t="s">
        <v>201</v>
      </c>
      <c r="AU148" s="21" t="s">
        <v>126</v>
      </c>
      <c r="AY148" s="21" t="s">
        <v>147</v>
      </c>
      <c r="BE148" s="108">
        <f t="shared" si="9"/>
        <v>0</v>
      </c>
      <c r="BF148" s="108">
        <f t="shared" si="10"/>
        <v>0</v>
      </c>
      <c r="BG148" s="108">
        <f t="shared" si="11"/>
        <v>0</v>
      </c>
      <c r="BH148" s="108">
        <f t="shared" si="12"/>
        <v>0</v>
      </c>
      <c r="BI148" s="108">
        <f t="shared" si="13"/>
        <v>0</v>
      </c>
      <c r="BJ148" s="21" t="s">
        <v>126</v>
      </c>
      <c r="BK148" s="108">
        <f t="shared" si="14"/>
        <v>0</v>
      </c>
      <c r="BL148" s="21" t="s">
        <v>152</v>
      </c>
      <c r="BM148" s="21" t="s">
        <v>517</v>
      </c>
    </row>
    <row r="149" spans="2:65" s="1" customFormat="1" ht="16.5" customHeight="1">
      <c r="B149" s="134"/>
      <c r="C149" s="193" t="s">
        <v>299</v>
      </c>
      <c r="D149" s="193" t="s">
        <v>201</v>
      </c>
      <c r="E149" s="194" t="s">
        <v>518</v>
      </c>
      <c r="F149" s="284" t="s">
        <v>519</v>
      </c>
      <c r="G149" s="284"/>
      <c r="H149" s="284"/>
      <c r="I149" s="284"/>
      <c r="J149" s="195" t="s">
        <v>241</v>
      </c>
      <c r="K149" s="196">
        <v>60</v>
      </c>
      <c r="L149" s="285">
        <v>0</v>
      </c>
      <c r="M149" s="285"/>
      <c r="N149" s="286">
        <f t="shared" si="5"/>
        <v>0</v>
      </c>
      <c r="O149" s="273"/>
      <c r="P149" s="273"/>
      <c r="Q149" s="273"/>
      <c r="R149" s="137"/>
      <c r="T149" s="167" t="s">
        <v>5</v>
      </c>
      <c r="U149" s="46" t="s">
        <v>44</v>
      </c>
      <c r="V149" s="38"/>
      <c r="W149" s="168">
        <f t="shared" si="6"/>
        <v>0</v>
      </c>
      <c r="X149" s="168">
        <v>0</v>
      </c>
      <c r="Y149" s="168">
        <f t="shared" si="7"/>
        <v>0</v>
      </c>
      <c r="Z149" s="168">
        <v>0</v>
      </c>
      <c r="AA149" s="169">
        <f t="shared" si="8"/>
        <v>0</v>
      </c>
      <c r="AR149" s="21" t="s">
        <v>184</v>
      </c>
      <c r="AT149" s="21" t="s">
        <v>201</v>
      </c>
      <c r="AU149" s="21" t="s">
        <v>126</v>
      </c>
      <c r="AY149" s="21" t="s">
        <v>147</v>
      </c>
      <c r="BE149" s="108">
        <f t="shared" si="9"/>
        <v>0</v>
      </c>
      <c r="BF149" s="108">
        <f t="shared" si="10"/>
        <v>0</v>
      </c>
      <c r="BG149" s="108">
        <f t="shared" si="11"/>
        <v>0</v>
      </c>
      <c r="BH149" s="108">
        <f t="shared" si="12"/>
        <v>0</v>
      </c>
      <c r="BI149" s="108">
        <f t="shared" si="13"/>
        <v>0</v>
      </c>
      <c r="BJ149" s="21" t="s">
        <v>126</v>
      </c>
      <c r="BK149" s="108">
        <f t="shared" si="14"/>
        <v>0</v>
      </c>
      <c r="BL149" s="21" t="s">
        <v>152</v>
      </c>
      <c r="BM149" s="21" t="s">
        <v>520</v>
      </c>
    </row>
    <row r="150" spans="2:65" s="1" customFormat="1" ht="16.5" customHeight="1">
      <c r="B150" s="134"/>
      <c r="C150" s="193" t="s">
        <v>238</v>
      </c>
      <c r="D150" s="193" t="s">
        <v>201</v>
      </c>
      <c r="E150" s="194" t="s">
        <v>521</v>
      </c>
      <c r="F150" s="284" t="s">
        <v>522</v>
      </c>
      <c r="G150" s="284"/>
      <c r="H150" s="284"/>
      <c r="I150" s="284"/>
      <c r="J150" s="195" t="s">
        <v>241</v>
      </c>
      <c r="K150" s="196">
        <v>100</v>
      </c>
      <c r="L150" s="285">
        <v>0</v>
      </c>
      <c r="M150" s="285"/>
      <c r="N150" s="286">
        <f t="shared" si="5"/>
        <v>0</v>
      </c>
      <c r="O150" s="273"/>
      <c r="P150" s="273"/>
      <c r="Q150" s="273"/>
      <c r="R150" s="137"/>
      <c r="T150" s="167" t="s">
        <v>5</v>
      </c>
      <c r="U150" s="46" t="s">
        <v>44</v>
      </c>
      <c r="V150" s="38"/>
      <c r="W150" s="168">
        <f t="shared" si="6"/>
        <v>0</v>
      </c>
      <c r="X150" s="168">
        <v>2.9999999999999997E-4</v>
      </c>
      <c r="Y150" s="168">
        <f t="shared" si="7"/>
        <v>0.03</v>
      </c>
      <c r="Z150" s="168">
        <v>0</v>
      </c>
      <c r="AA150" s="169">
        <f t="shared" si="8"/>
        <v>0</v>
      </c>
      <c r="AR150" s="21" t="s">
        <v>184</v>
      </c>
      <c r="AT150" s="21" t="s">
        <v>201</v>
      </c>
      <c r="AU150" s="21" t="s">
        <v>126</v>
      </c>
      <c r="AY150" s="21" t="s">
        <v>147</v>
      </c>
      <c r="BE150" s="108">
        <f t="shared" si="9"/>
        <v>0</v>
      </c>
      <c r="BF150" s="108">
        <f t="shared" si="10"/>
        <v>0</v>
      </c>
      <c r="BG150" s="108">
        <f t="shared" si="11"/>
        <v>0</v>
      </c>
      <c r="BH150" s="108">
        <f t="shared" si="12"/>
        <v>0</v>
      </c>
      <c r="BI150" s="108">
        <f t="shared" si="13"/>
        <v>0</v>
      </c>
      <c r="BJ150" s="21" t="s">
        <v>126</v>
      </c>
      <c r="BK150" s="108">
        <f t="shared" si="14"/>
        <v>0</v>
      </c>
      <c r="BL150" s="21" t="s">
        <v>152</v>
      </c>
      <c r="BM150" s="21" t="s">
        <v>523</v>
      </c>
    </row>
    <row r="151" spans="2:65" s="1" customFormat="1" ht="16.5" customHeight="1">
      <c r="B151" s="134"/>
      <c r="C151" s="193" t="s">
        <v>243</v>
      </c>
      <c r="D151" s="193" t="s">
        <v>201</v>
      </c>
      <c r="E151" s="194" t="s">
        <v>524</v>
      </c>
      <c r="F151" s="284" t="s">
        <v>525</v>
      </c>
      <c r="G151" s="284"/>
      <c r="H151" s="284"/>
      <c r="I151" s="284"/>
      <c r="J151" s="195" t="s">
        <v>241</v>
      </c>
      <c r="K151" s="196">
        <v>45</v>
      </c>
      <c r="L151" s="285">
        <v>0</v>
      </c>
      <c r="M151" s="285"/>
      <c r="N151" s="286">
        <f t="shared" si="5"/>
        <v>0</v>
      </c>
      <c r="O151" s="273"/>
      <c r="P151" s="273"/>
      <c r="Q151" s="273"/>
      <c r="R151" s="137"/>
      <c r="T151" s="167" t="s">
        <v>5</v>
      </c>
      <c r="U151" s="46" t="s">
        <v>44</v>
      </c>
      <c r="V151" s="38"/>
      <c r="W151" s="168">
        <f t="shared" si="6"/>
        <v>0</v>
      </c>
      <c r="X151" s="168">
        <v>2.9999999999999997E-4</v>
      </c>
      <c r="Y151" s="168">
        <f t="shared" si="7"/>
        <v>1.3499999999999998E-2</v>
      </c>
      <c r="Z151" s="168">
        <v>0</v>
      </c>
      <c r="AA151" s="169">
        <f t="shared" si="8"/>
        <v>0</v>
      </c>
      <c r="AR151" s="21" t="s">
        <v>184</v>
      </c>
      <c r="AT151" s="21" t="s">
        <v>201</v>
      </c>
      <c r="AU151" s="21" t="s">
        <v>126</v>
      </c>
      <c r="AY151" s="21" t="s">
        <v>147</v>
      </c>
      <c r="BE151" s="108">
        <f t="shared" si="9"/>
        <v>0</v>
      </c>
      <c r="BF151" s="108">
        <f t="shared" si="10"/>
        <v>0</v>
      </c>
      <c r="BG151" s="108">
        <f t="shared" si="11"/>
        <v>0</v>
      </c>
      <c r="BH151" s="108">
        <f t="shared" si="12"/>
        <v>0</v>
      </c>
      <c r="BI151" s="108">
        <f t="shared" si="13"/>
        <v>0</v>
      </c>
      <c r="BJ151" s="21" t="s">
        <v>126</v>
      </c>
      <c r="BK151" s="108">
        <f t="shared" si="14"/>
        <v>0</v>
      </c>
      <c r="BL151" s="21" t="s">
        <v>152</v>
      </c>
      <c r="BM151" s="21" t="s">
        <v>526</v>
      </c>
    </row>
    <row r="152" spans="2:65" s="1" customFormat="1" ht="38.25" customHeight="1">
      <c r="B152" s="134"/>
      <c r="C152" s="163" t="s">
        <v>247</v>
      </c>
      <c r="D152" s="163" t="s">
        <v>148</v>
      </c>
      <c r="E152" s="164" t="s">
        <v>527</v>
      </c>
      <c r="F152" s="271" t="s">
        <v>528</v>
      </c>
      <c r="G152" s="271"/>
      <c r="H152" s="271"/>
      <c r="I152" s="271"/>
      <c r="J152" s="165" t="s">
        <v>241</v>
      </c>
      <c r="K152" s="166">
        <v>14</v>
      </c>
      <c r="L152" s="272">
        <v>0</v>
      </c>
      <c r="M152" s="272"/>
      <c r="N152" s="273">
        <f t="shared" si="5"/>
        <v>0</v>
      </c>
      <c r="O152" s="273"/>
      <c r="P152" s="273"/>
      <c r="Q152" s="273"/>
      <c r="R152" s="137"/>
      <c r="T152" s="167" t="s">
        <v>5</v>
      </c>
      <c r="U152" s="46" t="s">
        <v>44</v>
      </c>
      <c r="V152" s="38"/>
      <c r="W152" s="168">
        <f t="shared" si="6"/>
        <v>0</v>
      </c>
      <c r="X152" s="168">
        <v>0</v>
      </c>
      <c r="Y152" s="168">
        <f t="shared" si="7"/>
        <v>0</v>
      </c>
      <c r="Z152" s="168">
        <v>0</v>
      </c>
      <c r="AA152" s="169">
        <f t="shared" si="8"/>
        <v>0</v>
      </c>
      <c r="AR152" s="21" t="s">
        <v>152</v>
      </c>
      <c r="AT152" s="21" t="s">
        <v>148</v>
      </c>
      <c r="AU152" s="21" t="s">
        <v>126</v>
      </c>
      <c r="AY152" s="21" t="s">
        <v>147</v>
      </c>
      <c r="BE152" s="108">
        <f t="shared" si="9"/>
        <v>0</v>
      </c>
      <c r="BF152" s="108">
        <f t="shared" si="10"/>
        <v>0</v>
      </c>
      <c r="BG152" s="108">
        <f t="shared" si="11"/>
        <v>0</v>
      </c>
      <c r="BH152" s="108">
        <f t="shared" si="12"/>
        <v>0</v>
      </c>
      <c r="BI152" s="108">
        <f t="shared" si="13"/>
        <v>0</v>
      </c>
      <c r="BJ152" s="21" t="s">
        <v>126</v>
      </c>
      <c r="BK152" s="108">
        <f t="shared" si="14"/>
        <v>0</v>
      </c>
      <c r="BL152" s="21" t="s">
        <v>152</v>
      </c>
      <c r="BM152" s="21" t="s">
        <v>529</v>
      </c>
    </row>
    <row r="153" spans="2:65" s="1" customFormat="1" ht="16.5" customHeight="1">
      <c r="B153" s="134"/>
      <c r="C153" s="193" t="s">
        <v>251</v>
      </c>
      <c r="D153" s="193" t="s">
        <v>201</v>
      </c>
      <c r="E153" s="194" t="s">
        <v>530</v>
      </c>
      <c r="F153" s="284" t="s">
        <v>531</v>
      </c>
      <c r="G153" s="284"/>
      <c r="H153" s="284"/>
      <c r="I153" s="284"/>
      <c r="J153" s="195" t="s">
        <v>241</v>
      </c>
      <c r="K153" s="196">
        <v>4</v>
      </c>
      <c r="L153" s="285">
        <v>0</v>
      </c>
      <c r="M153" s="285"/>
      <c r="N153" s="286">
        <f t="shared" si="5"/>
        <v>0</v>
      </c>
      <c r="O153" s="273"/>
      <c r="P153" s="273"/>
      <c r="Q153" s="273"/>
      <c r="R153" s="137"/>
      <c r="T153" s="167" t="s">
        <v>5</v>
      </c>
      <c r="U153" s="46" t="s">
        <v>44</v>
      </c>
      <c r="V153" s="38"/>
      <c r="W153" s="168">
        <f t="shared" si="6"/>
        <v>0</v>
      </c>
      <c r="X153" s="168">
        <v>5.0000000000000001E-3</v>
      </c>
      <c r="Y153" s="168">
        <f t="shared" si="7"/>
        <v>0.02</v>
      </c>
      <c r="Z153" s="168">
        <v>0</v>
      </c>
      <c r="AA153" s="169">
        <f t="shared" si="8"/>
        <v>0</v>
      </c>
      <c r="AR153" s="21" t="s">
        <v>184</v>
      </c>
      <c r="AT153" s="21" t="s">
        <v>201</v>
      </c>
      <c r="AU153" s="21" t="s">
        <v>126</v>
      </c>
      <c r="AY153" s="21" t="s">
        <v>147</v>
      </c>
      <c r="BE153" s="108">
        <f t="shared" si="9"/>
        <v>0</v>
      </c>
      <c r="BF153" s="108">
        <f t="shared" si="10"/>
        <v>0</v>
      </c>
      <c r="BG153" s="108">
        <f t="shared" si="11"/>
        <v>0</v>
      </c>
      <c r="BH153" s="108">
        <f t="shared" si="12"/>
        <v>0</v>
      </c>
      <c r="BI153" s="108">
        <f t="shared" si="13"/>
        <v>0</v>
      </c>
      <c r="BJ153" s="21" t="s">
        <v>126</v>
      </c>
      <c r="BK153" s="108">
        <f t="shared" si="14"/>
        <v>0</v>
      </c>
      <c r="BL153" s="21" t="s">
        <v>152</v>
      </c>
      <c r="BM153" s="21" t="s">
        <v>532</v>
      </c>
    </row>
    <row r="154" spans="2:65" s="1" customFormat="1" ht="16.5" customHeight="1">
      <c r="B154" s="134"/>
      <c r="C154" s="193" t="s">
        <v>255</v>
      </c>
      <c r="D154" s="193" t="s">
        <v>201</v>
      </c>
      <c r="E154" s="194" t="s">
        <v>533</v>
      </c>
      <c r="F154" s="284" t="s">
        <v>534</v>
      </c>
      <c r="G154" s="284"/>
      <c r="H154" s="284"/>
      <c r="I154" s="284"/>
      <c r="J154" s="195" t="s">
        <v>241</v>
      </c>
      <c r="K154" s="196">
        <v>4</v>
      </c>
      <c r="L154" s="285">
        <v>0</v>
      </c>
      <c r="M154" s="285"/>
      <c r="N154" s="286">
        <f t="shared" si="5"/>
        <v>0</v>
      </c>
      <c r="O154" s="273"/>
      <c r="P154" s="273"/>
      <c r="Q154" s="273"/>
      <c r="R154" s="137"/>
      <c r="T154" s="167" t="s">
        <v>5</v>
      </c>
      <c r="U154" s="46" t="s">
        <v>44</v>
      </c>
      <c r="V154" s="38"/>
      <c r="W154" s="168">
        <f t="shared" si="6"/>
        <v>0</v>
      </c>
      <c r="X154" s="168">
        <v>4.0000000000000002E-4</v>
      </c>
      <c r="Y154" s="168">
        <f t="shared" si="7"/>
        <v>1.6000000000000001E-3</v>
      </c>
      <c r="Z154" s="168">
        <v>0</v>
      </c>
      <c r="AA154" s="169">
        <f t="shared" si="8"/>
        <v>0</v>
      </c>
      <c r="AR154" s="21" t="s">
        <v>184</v>
      </c>
      <c r="AT154" s="21" t="s">
        <v>201</v>
      </c>
      <c r="AU154" s="21" t="s">
        <v>126</v>
      </c>
      <c r="AY154" s="21" t="s">
        <v>147</v>
      </c>
      <c r="BE154" s="108">
        <f t="shared" si="9"/>
        <v>0</v>
      </c>
      <c r="BF154" s="108">
        <f t="shared" si="10"/>
        <v>0</v>
      </c>
      <c r="BG154" s="108">
        <f t="shared" si="11"/>
        <v>0</v>
      </c>
      <c r="BH154" s="108">
        <f t="shared" si="12"/>
        <v>0</v>
      </c>
      <c r="BI154" s="108">
        <f t="shared" si="13"/>
        <v>0</v>
      </c>
      <c r="BJ154" s="21" t="s">
        <v>126</v>
      </c>
      <c r="BK154" s="108">
        <f t="shared" si="14"/>
        <v>0</v>
      </c>
      <c r="BL154" s="21" t="s">
        <v>152</v>
      </c>
      <c r="BM154" s="21" t="s">
        <v>535</v>
      </c>
    </row>
    <row r="155" spans="2:65" s="1" customFormat="1" ht="16.5" customHeight="1">
      <c r="B155" s="134"/>
      <c r="C155" s="193" t="s">
        <v>313</v>
      </c>
      <c r="D155" s="193" t="s">
        <v>201</v>
      </c>
      <c r="E155" s="194" t="s">
        <v>536</v>
      </c>
      <c r="F155" s="284" t="s">
        <v>537</v>
      </c>
      <c r="G155" s="284"/>
      <c r="H155" s="284"/>
      <c r="I155" s="284"/>
      <c r="J155" s="195" t="s">
        <v>241</v>
      </c>
      <c r="K155" s="196">
        <v>6</v>
      </c>
      <c r="L155" s="285">
        <v>0</v>
      </c>
      <c r="M155" s="285"/>
      <c r="N155" s="286">
        <f t="shared" si="5"/>
        <v>0</v>
      </c>
      <c r="O155" s="273"/>
      <c r="P155" s="273"/>
      <c r="Q155" s="273"/>
      <c r="R155" s="137"/>
      <c r="T155" s="167" t="s">
        <v>5</v>
      </c>
      <c r="U155" s="46" t="s">
        <v>44</v>
      </c>
      <c r="V155" s="38"/>
      <c r="W155" s="168">
        <f t="shared" si="6"/>
        <v>0</v>
      </c>
      <c r="X155" s="168">
        <v>4.0000000000000002E-4</v>
      </c>
      <c r="Y155" s="168">
        <f t="shared" si="7"/>
        <v>2.4000000000000002E-3</v>
      </c>
      <c r="Z155" s="168">
        <v>0</v>
      </c>
      <c r="AA155" s="169">
        <f t="shared" si="8"/>
        <v>0</v>
      </c>
      <c r="AR155" s="21" t="s">
        <v>184</v>
      </c>
      <c r="AT155" s="21" t="s">
        <v>201</v>
      </c>
      <c r="AU155" s="21" t="s">
        <v>126</v>
      </c>
      <c r="AY155" s="21" t="s">
        <v>147</v>
      </c>
      <c r="BE155" s="108">
        <f t="shared" si="9"/>
        <v>0</v>
      </c>
      <c r="BF155" s="108">
        <f t="shared" si="10"/>
        <v>0</v>
      </c>
      <c r="BG155" s="108">
        <f t="shared" si="11"/>
        <v>0</v>
      </c>
      <c r="BH155" s="108">
        <f t="shared" si="12"/>
        <v>0</v>
      </c>
      <c r="BI155" s="108">
        <f t="shared" si="13"/>
        <v>0</v>
      </c>
      <c r="BJ155" s="21" t="s">
        <v>126</v>
      </c>
      <c r="BK155" s="108">
        <f t="shared" si="14"/>
        <v>0</v>
      </c>
      <c r="BL155" s="21" t="s">
        <v>152</v>
      </c>
      <c r="BM155" s="21" t="s">
        <v>538</v>
      </c>
    </row>
    <row r="156" spans="2:65" s="1" customFormat="1" ht="38.25" customHeight="1">
      <c r="B156" s="134"/>
      <c r="C156" s="163" t="s">
        <v>259</v>
      </c>
      <c r="D156" s="163" t="s">
        <v>148</v>
      </c>
      <c r="E156" s="164" t="s">
        <v>539</v>
      </c>
      <c r="F156" s="271" t="s">
        <v>540</v>
      </c>
      <c r="G156" s="271"/>
      <c r="H156" s="271"/>
      <c r="I156" s="271"/>
      <c r="J156" s="165" t="s">
        <v>241</v>
      </c>
      <c r="K156" s="166">
        <v>42</v>
      </c>
      <c r="L156" s="272">
        <v>0</v>
      </c>
      <c r="M156" s="272"/>
      <c r="N156" s="273">
        <f t="shared" si="5"/>
        <v>0</v>
      </c>
      <c r="O156" s="273"/>
      <c r="P156" s="273"/>
      <c r="Q156" s="273"/>
      <c r="R156" s="137"/>
      <c r="T156" s="167" t="s">
        <v>5</v>
      </c>
      <c r="U156" s="46" t="s">
        <v>44</v>
      </c>
      <c r="V156" s="38"/>
      <c r="W156" s="168">
        <f t="shared" si="6"/>
        <v>0</v>
      </c>
      <c r="X156" s="168">
        <v>4.8000000000000001E-4</v>
      </c>
      <c r="Y156" s="168">
        <f t="shared" si="7"/>
        <v>2.0160000000000001E-2</v>
      </c>
      <c r="Z156" s="168">
        <v>0</v>
      </c>
      <c r="AA156" s="169">
        <f t="shared" si="8"/>
        <v>0</v>
      </c>
      <c r="AR156" s="21" t="s">
        <v>152</v>
      </c>
      <c r="AT156" s="21" t="s">
        <v>148</v>
      </c>
      <c r="AU156" s="21" t="s">
        <v>126</v>
      </c>
      <c r="AY156" s="21" t="s">
        <v>147</v>
      </c>
      <c r="BE156" s="108">
        <f t="shared" si="9"/>
        <v>0</v>
      </c>
      <c r="BF156" s="108">
        <f t="shared" si="10"/>
        <v>0</v>
      </c>
      <c r="BG156" s="108">
        <f t="shared" si="11"/>
        <v>0</v>
      </c>
      <c r="BH156" s="108">
        <f t="shared" si="12"/>
        <v>0</v>
      </c>
      <c r="BI156" s="108">
        <f t="shared" si="13"/>
        <v>0</v>
      </c>
      <c r="BJ156" s="21" t="s">
        <v>126</v>
      </c>
      <c r="BK156" s="108">
        <f t="shared" si="14"/>
        <v>0</v>
      </c>
      <c r="BL156" s="21" t="s">
        <v>152</v>
      </c>
      <c r="BM156" s="21" t="s">
        <v>541</v>
      </c>
    </row>
    <row r="157" spans="2:65" s="1" customFormat="1" ht="25.5" customHeight="1">
      <c r="B157" s="134"/>
      <c r="C157" s="193" t="s">
        <v>263</v>
      </c>
      <c r="D157" s="193" t="s">
        <v>201</v>
      </c>
      <c r="E157" s="194" t="s">
        <v>542</v>
      </c>
      <c r="F157" s="284" t="s">
        <v>543</v>
      </c>
      <c r="G157" s="284"/>
      <c r="H157" s="284"/>
      <c r="I157" s="284"/>
      <c r="J157" s="195" t="s">
        <v>241</v>
      </c>
      <c r="K157" s="196">
        <v>42.42</v>
      </c>
      <c r="L157" s="285">
        <v>0</v>
      </c>
      <c r="M157" s="285"/>
      <c r="N157" s="286">
        <f t="shared" si="5"/>
        <v>0</v>
      </c>
      <c r="O157" s="273"/>
      <c r="P157" s="273"/>
      <c r="Q157" s="273"/>
      <c r="R157" s="137"/>
      <c r="T157" s="167" t="s">
        <v>5</v>
      </c>
      <c r="U157" s="46" t="s">
        <v>44</v>
      </c>
      <c r="V157" s="38"/>
      <c r="W157" s="168">
        <f t="shared" si="6"/>
        <v>0</v>
      </c>
      <c r="X157" s="168">
        <v>1.2E-2</v>
      </c>
      <c r="Y157" s="168">
        <f t="shared" si="7"/>
        <v>0.50904000000000005</v>
      </c>
      <c r="Z157" s="168">
        <v>0</v>
      </c>
      <c r="AA157" s="169">
        <f t="shared" si="8"/>
        <v>0</v>
      </c>
      <c r="AR157" s="21" t="s">
        <v>184</v>
      </c>
      <c r="AT157" s="21" t="s">
        <v>201</v>
      </c>
      <c r="AU157" s="21" t="s">
        <v>126</v>
      </c>
      <c r="AY157" s="21" t="s">
        <v>147</v>
      </c>
      <c r="BE157" s="108">
        <f t="shared" si="9"/>
        <v>0</v>
      </c>
      <c r="BF157" s="108">
        <f t="shared" si="10"/>
        <v>0</v>
      </c>
      <c r="BG157" s="108">
        <f t="shared" si="11"/>
        <v>0</v>
      </c>
      <c r="BH157" s="108">
        <f t="shared" si="12"/>
        <v>0</v>
      </c>
      <c r="BI157" s="108">
        <f t="shared" si="13"/>
        <v>0</v>
      </c>
      <c r="BJ157" s="21" t="s">
        <v>126</v>
      </c>
      <c r="BK157" s="108">
        <f t="shared" si="14"/>
        <v>0</v>
      </c>
      <c r="BL157" s="21" t="s">
        <v>152</v>
      </c>
      <c r="BM157" s="21" t="s">
        <v>544</v>
      </c>
    </row>
    <row r="158" spans="2:65" s="1" customFormat="1" ht="25.5" customHeight="1">
      <c r="B158" s="134"/>
      <c r="C158" s="163" t="s">
        <v>297</v>
      </c>
      <c r="D158" s="163" t="s">
        <v>148</v>
      </c>
      <c r="E158" s="164" t="s">
        <v>545</v>
      </c>
      <c r="F158" s="271" t="s">
        <v>546</v>
      </c>
      <c r="G158" s="271"/>
      <c r="H158" s="271"/>
      <c r="I158" s="271"/>
      <c r="J158" s="165" t="s">
        <v>241</v>
      </c>
      <c r="K158" s="166">
        <v>42</v>
      </c>
      <c r="L158" s="272">
        <v>0</v>
      </c>
      <c r="M158" s="272"/>
      <c r="N158" s="273">
        <f t="shared" si="5"/>
        <v>0</v>
      </c>
      <c r="O158" s="273"/>
      <c r="P158" s="273"/>
      <c r="Q158" s="273"/>
      <c r="R158" s="137"/>
      <c r="T158" s="167" t="s">
        <v>5</v>
      </c>
      <c r="U158" s="46" t="s">
        <v>44</v>
      </c>
      <c r="V158" s="38"/>
      <c r="W158" s="168">
        <f t="shared" si="6"/>
        <v>0</v>
      </c>
      <c r="X158" s="168">
        <v>0</v>
      </c>
      <c r="Y158" s="168">
        <f t="shared" si="7"/>
        <v>0</v>
      </c>
      <c r="Z158" s="168">
        <v>0</v>
      </c>
      <c r="AA158" s="169">
        <f t="shared" si="8"/>
        <v>0</v>
      </c>
      <c r="AR158" s="21" t="s">
        <v>152</v>
      </c>
      <c r="AT158" s="21" t="s">
        <v>148</v>
      </c>
      <c r="AU158" s="21" t="s">
        <v>126</v>
      </c>
      <c r="AY158" s="21" t="s">
        <v>147</v>
      </c>
      <c r="BE158" s="108">
        <f t="shared" si="9"/>
        <v>0</v>
      </c>
      <c r="BF158" s="108">
        <f t="shared" si="10"/>
        <v>0</v>
      </c>
      <c r="BG158" s="108">
        <f t="shared" si="11"/>
        <v>0</v>
      </c>
      <c r="BH158" s="108">
        <f t="shared" si="12"/>
        <v>0</v>
      </c>
      <c r="BI158" s="108">
        <f t="shared" si="13"/>
        <v>0</v>
      </c>
      <c r="BJ158" s="21" t="s">
        <v>126</v>
      </c>
      <c r="BK158" s="108">
        <f t="shared" si="14"/>
        <v>0</v>
      </c>
      <c r="BL158" s="21" t="s">
        <v>152</v>
      </c>
      <c r="BM158" s="21" t="s">
        <v>547</v>
      </c>
    </row>
    <row r="159" spans="2:65" s="1" customFormat="1" ht="25.5" customHeight="1">
      <c r="B159" s="134"/>
      <c r="C159" s="163" t="s">
        <v>275</v>
      </c>
      <c r="D159" s="163" t="s">
        <v>148</v>
      </c>
      <c r="E159" s="164" t="s">
        <v>548</v>
      </c>
      <c r="F159" s="271" t="s">
        <v>549</v>
      </c>
      <c r="G159" s="271"/>
      <c r="H159" s="271"/>
      <c r="I159" s="271"/>
      <c r="J159" s="165" t="s">
        <v>231</v>
      </c>
      <c r="K159" s="166">
        <v>19.600000000000001</v>
      </c>
      <c r="L159" s="272">
        <v>0</v>
      </c>
      <c r="M159" s="272"/>
      <c r="N159" s="273">
        <f t="shared" si="5"/>
        <v>0</v>
      </c>
      <c r="O159" s="273"/>
      <c r="P159" s="273"/>
      <c r="Q159" s="273"/>
      <c r="R159" s="137"/>
      <c r="T159" s="167" t="s">
        <v>5</v>
      </c>
      <c r="U159" s="46" t="s">
        <v>44</v>
      </c>
      <c r="V159" s="38"/>
      <c r="W159" s="168">
        <f t="shared" si="6"/>
        <v>0</v>
      </c>
      <c r="X159" s="168">
        <v>0</v>
      </c>
      <c r="Y159" s="168">
        <f t="shared" si="7"/>
        <v>0</v>
      </c>
      <c r="Z159" s="168">
        <v>0</v>
      </c>
      <c r="AA159" s="169">
        <f t="shared" si="8"/>
        <v>0</v>
      </c>
      <c r="AR159" s="21" t="s">
        <v>152</v>
      </c>
      <c r="AT159" s="21" t="s">
        <v>148</v>
      </c>
      <c r="AU159" s="21" t="s">
        <v>126</v>
      </c>
      <c r="AY159" s="21" t="s">
        <v>147</v>
      </c>
      <c r="BE159" s="108">
        <f t="shared" si="9"/>
        <v>0</v>
      </c>
      <c r="BF159" s="108">
        <f t="shared" si="10"/>
        <v>0</v>
      </c>
      <c r="BG159" s="108">
        <f t="shared" si="11"/>
        <v>0</v>
      </c>
      <c r="BH159" s="108">
        <f t="shared" si="12"/>
        <v>0</v>
      </c>
      <c r="BI159" s="108">
        <f t="shared" si="13"/>
        <v>0</v>
      </c>
      <c r="BJ159" s="21" t="s">
        <v>126</v>
      </c>
      <c r="BK159" s="108">
        <f t="shared" si="14"/>
        <v>0</v>
      </c>
      <c r="BL159" s="21" t="s">
        <v>152</v>
      </c>
      <c r="BM159" s="21" t="s">
        <v>550</v>
      </c>
    </row>
    <row r="160" spans="2:65" s="11" customFormat="1" ht="16.5" customHeight="1">
      <c r="B160" s="177"/>
      <c r="C160" s="178"/>
      <c r="D160" s="178"/>
      <c r="E160" s="179" t="s">
        <v>5</v>
      </c>
      <c r="F160" s="282" t="s">
        <v>551</v>
      </c>
      <c r="G160" s="283"/>
      <c r="H160" s="283"/>
      <c r="I160" s="283"/>
      <c r="J160" s="178"/>
      <c r="K160" s="180">
        <v>19.600000000000001</v>
      </c>
      <c r="L160" s="178"/>
      <c r="M160" s="178"/>
      <c r="N160" s="178"/>
      <c r="O160" s="178"/>
      <c r="P160" s="178"/>
      <c r="Q160" s="178"/>
      <c r="R160" s="181"/>
      <c r="T160" s="182"/>
      <c r="U160" s="178"/>
      <c r="V160" s="178"/>
      <c r="W160" s="178"/>
      <c r="X160" s="178"/>
      <c r="Y160" s="178"/>
      <c r="Z160" s="178"/>
      <c r="AA160" s="183"/>
      <c r="AT160" s="184" t="s">
        <v>155</v>
      </c>
      <c r="AU160" s="184" t="s">
        <v>126</v>
      </c>
      <c r="AV160" s="11" t="s">
        <v>126</v>
      </c>
      <c r="AW160" s="11" t="s">
        <v>34</v>
      </c>
      <c r="AX160" s="11" t="s">
        <v>77</v>
      </c>
      <c r="AY160" s="184" t="s">
        <v>147</v>
      </c>
    </row>
    <row r="161" spans="2:65" s="12" customFormat="1" ht="16.5" customHeight="1">
      <c r="B161" s="185"/>
      <c r="C161" s="186"/>
      <c r="D161" s="186"/>
      <c r="E161" s="187" t="s">
        <v>5</v>
      </c>
      <c r="F161" s="280" t="s">
        <v>161</v>
      </c>
      <c r="G161" s="281"/>
      <c r="H161" s="281"/>
      <c r="I161" s="281"/>
      <c r="J161" s="186"/>
      <c r="K161" s="188">
        <v>19.600000000000001</v>
      </c>
      <c r="L161" s="186"/>
      <c r="M161" s="186"/>
      <c r="N161" s="186"/>
      <c r="O161" s="186"/>
      <c r="P161" s="186"/>
      <c r="Q161" s="186"/>
      <c r="R161" s="189"/>
      <c r="T161" s="190"/>
      <c r="U161" s="186"/>
      <c r="V161" s="186"/>
      <c r="W161" s="186"/>
      <c r="X161" s="186"/>
      <c r="Y161" s="186"/>
      <c r="Z161" s="186"/>
      <c r="AA161" s="191"/>
      <c r="AT161" s="192" t="s">
        <v>155</v>
      </c>
      <c r="AU161" s="192" t="s">
        <v>126</v>
      </c>
      <c r="AV161" s="12" t="s">
        <v>152</v>
      </c>
      <c r="AW161" s="12" t="s">
        <v>34</v>
      </c>
      <c r="AX161" s="12" t="s">
        <v>85</v>
      </c>
      <c r="AY161" s="192" t="s">
        <v>147</v>
      </c>
    </row>
    <row r="162" spans="2:65" s="1" customFormat="1" ht="16.5" customHeight="1">
      <c r="B162" s="134"/>
      <c r="C162" s="193" t="s">
        <v>280</v>
      </c>
      <c r="D162" s="193" t="s">
        <v>201</v>
      </c>
      <c r="E162" s="194" t="s">
        <v>552</v>
      </c>
      <c r="F162" s="284" t="s">
        <v>553</v>
      </c>
      <c r="G162" s="284"/>
      <c r="H162" s="284"/>
      <c r="I162" s="284"/>
      <c r="J162" s="195" t="s">
        <v>554</v>
      </c>
      <c r="K162" s="196">
        <v>692.86</v>
      </c>
      <c r="L162" s="285">
        <v>0</v>
      </c>
      <c r="M162" s="285"/>
      <c r="N162" s="286">
        <f>ROUND(L162*K162,2)</f>
        <v>0</v>
      </c>
      <c r="O162" s="273"/>
      <c r="P162" s="273"/>
      <c r="Q162" s="273"/>
      <c r="R162" s="137"/>
      <c r="T162" s="167" t="s">
        <v>5</v>
      </c>
      <c r="U162" s="46" t="s">
        <v>44</v>
      </c>
      <c r="V162" s="38"/>
      <c r="W162" s="168">
        <f>V162*K162</f>
        <v>0</v>
      </c>
      <c r="X162" s="168">
        <v>2.9999999999999997E-4</v>
      </c>
      <c r="Y162" s="168">
        <f>X162*K162</f>
        <v>0.20785799999999999</v>
      </c>
      <c r="Z162" s="168">
        <v>0</v>
      </c>
      <c r="AA162" s="169">
        <f>Z162*K162</f>
        <v>0</v>
      </c>
      <c r="AR162" s="21" t="s">
        <v>184</v>
      </c>
      <c r="AT162" s="21" t="s">
        <v>201</v>
      </c>
      <c r="AU162" s="21" t="s">
        <v>126</v>
      </c>
      <c r="AY162" s="21" t="s">
        <v>147</v>
      </c>
      <c r="BE162" s="108">
        <f>IF(U162="základná",N162,0)</f>
        <v>0</v>
      </c>
      <c r="BF162" s="108">
        <f>IF(U162="znížená",N162,0)</f>
        <v>0</v>
      </c>
      <c r="BG162" s="108">
        <f>IF(U162="zákl. prenesená",N162,0)</f>
        <v>0</v>
      </c>
      <c r="BH162" s="108">
        <f>IF(U162="zníž. prenesená",N162,0)</f>
        <v>0</v>
      </c>
      <c r="BI162" s="108">
        <f>IF(U162="nulová",N162,0)</f>
        <v>0</v>
      </c>
      <c r="BJ162" s="21" t="s">
        <v>126</v>
      </c>
      <c r="BK162" s="108">
        <f>ROUND(L162*K162,2)</f>
        <v>0</v>
      </c>
      <c r="BL162" s="21" t="s">
        <v>152</v>
      </c>
      <c r="BM162" s="21" t="s">
        <v>555</v>
      </c>
    </row>
    <row r="163" spans="2:65" s="9" customFormat="1" ht="29.85" customHeight="1">
      <c r="B163" s="152"/>
      <c r="C163" s="153"/>
      <c r="D163" s="162" t="s">
        <v>118</v>
      </c>
      <c r="E163" s="162"/>
      <c r="F163" s="162"/>
      <c r="G163" s="162"/>
      <c r="H163" s="162"/>
      <c r="I163" s="162"/>
      <c r="J163" s="162"/>
      <c r="K163" s="162"/>
      <c r="L163" s="162"/>
      <c r="M163" s="162"/>
      <c r="N163" s="293">
        <f>BK163</f>
        <v>0</v>
      </c>
      <c r="O163" s="294"/>
      <c r="P163" s="294"/>
      <c r="Q163" s="294"/>
      <c r="R163" s="155"/>
      <c r="T163" s="156"/>
      <c r="U163" s="153"/>
      <c r="V163" s="153"/>
      <c r="W163" s="157">
        <f>SUM(W164:W170)</f>
        <v>0</v>
      </c>
      <c r="X163" s="153"/>
      <c r="Y163" s="157">
        <f>SUM(Y164:Y170)</f>
        <v>5.7224700000000003E-2</v>
      </c>
      <c r="Z163" s="153"/>
      <c r="AA163" s="158">
        <f>SUM(AA164:AA170)</f>
        <v>0</v>
      </c>
      <c r="AR163" s="159" t="s">
        <v>85</v>
      </c>
      <c r="AT163" s="160" t="s">
        <v>76</v>
      </c>
      <c r="AU163" s="160" t="s">
        <v>85</v>
      </c>
      <c r="AY163" s="159" t="s">
        <v>147</v>
      </c>
      <c r="BK163" s="161">
        <f>SUM(BK164:BK170)</f>
        <v>0</v>
      </c>
    </row>
    <row r="164" spans="2:65" s="1" customFormat="1" ht="38.25" customHeight="1">
      <c r="B164" s="134"/>
      <c r="C164" s="163" t="s">
        <v>284</v>
      </c>
      <c r="D164" s="163" t="s">
        <v>148</v>
      </c>
      <c r="E164" s="164" t="s">
        <v>556</v>
      </c>
      <c r="F164" s="271" t="s">
        <v>557</v>
      </c>
      <c r="G164" s="271"/>
      <c r="H164" s="271"/>
      <c r="I164" s="271"/>
      <c r="J164" s="165" t="s">
        <v>231</v>
      </c>
      <c r="K164" s="166">
        <v>130.65</v>
      </c>
      <c r="L164" s="272">
        <v>0</v>
      </c>
      <c r="M164" s="272"/>
      <c r="N164" s="273">
        <f>ROUND(L164*K164,2)</f>
        <v>0</v>
      </c>
      <c r="O164" s="273"/>
      <c r="P164" s="273"/>
      <c r="Q164" s="273"/>
      <c r="R164" s="137"/>
      <c r="T164" s="167" t="s">
        <v>5</v>
      </c>
      <c r="U164" s="46" t="s">
        <v>44</v>
      </c>
      <c r="V164" s="38"/>
      <c r="W164" s="168">
        <f>V164*K164</f>
        <v>0</v>
      </c>
      <c r="X164" s="168">
        <v>3.0000000000000001E-5</v>
      </c>
      <c r="Y164" s="168">
        <f>X164*K164</f>
        <v>3.9195000000000002E-3</v>
      </c>
      <c r="Z164" s="168">
        <v>0</v>
      </c>
      <c r="AA164" s="169">
        <f>Z164*K164</f>
        <v>0</v>
      </c>
      <c r="AR164" s="21" t="s">
        <v>152</v>
      </c>
      <c r="AT164" s="21" t="s">
        <v>148</v>
      </c>
      <c r="AU164" s="21" t="s">
        <v>126</v>
      </c>
      <c r="AY164" s="21" t="s">
        <v>147</v>
      </c>
      <c r="BE164" s="108">
        <f>IF(U164="základná",N164,0)</f>
        <v>0</v>
      </c>
      <c r="BF164" s="108">
        <f>IF(U164="znížená",N164,0)</f>
        <v>0</v>
      </c>
      <c r="BG164" s="108">
        <f>IF(U164="zákl. prenesená",N164,0)</f>
        <v>0</v>
      </c>
      <c r="BH164" s="108">
        <f>IF(U164="zníž. prenesená",N164,0)</f>
        <v>0</v>
      </c>
      <c r="BI164" s="108">
        <f>IF(U164="nulová",N164,0)</f>
        <v>0</v>
      </c>
      <c r="BJ164" s="21" t="s">
        <v>126</v>
      </c>
      <c r="BK164" s="108">
        <f>ROUND(L164*K164,2)</f>
        <v>0</v>
      </c>
      <c r="BL164" s="21" t="s">
        <v>152</v>
      </c>
      <c r="BM164" s="21" t="s">
        <v>558</v>
      </c>
    </row>
    <row r="165" spans="2:65" s="11" customFormat="1" ht="16.5" customHeight="1">
      <c r="B165" s="177"/>
      <c r="C165" s="178"/>
      <c r="D165" s="178"/>
      <c r="E165" s="179" t="s">
        <v>5</v>
      </c>
      <c r="F165" s="282" t="s">
        <v>551</v>
      </c>
      <c r="G165" s="283"/>
      <c r="H165" s="283"/>
      <c r="I165" s="283"/>
      <c r="J165" s="178"/>
      <c r="K165" s="180">
        <v>19.600000000000001</v>
      </c>
      <c r="L165" s="178"/>
      <c r="M165" s="178"/>
      <c r="N165" s="178"/>
      <c r="O165" s="178"/>
      <c r="P165" s="178"/>
      <c r="Q165" s="178"/>
      <c r="R165" s="181"/>
      <c r="T165" s="182"/>
      <c r="U165" s="178"/>
      <c r="V165" s="178"/>
      <c r="W165" s="178"/>
      <c r="X165" s="178"/>
      <c r="Y165" s="178"/>
      <c r="Z165" s="178"/>
      <c r="AA165" s="183"/>
      <c r="AT165" s="184" t="s">
        <v>155</v>
      </c>
      <c r="AU165" s="184" t="s">
        <v>126</v>
      </c>
      <c r="AV165" s="11" t="s">
        <v>126</v>
      </c>
      <c r="AW165" s="11" t="s">
        <v>34</v>
      </c>
      <c r="AX165" s="11" t="s">
        <v>77</v>
      </c>
      <c r="AY165" s="184" t="s">
        <v>147</v>
      </c>
    </row>
    <row r="166" spans="2:65" s="11" customFormat="1" ht="16.5" customHeight="1">
      <c r="B166" s="177"/>
      <c r="C166" s="178"/>
      <c r="D166" s="178"/>
      <c r="E166" s="179" t="s">
        <v>5</v>
      </c>
      <c r="F166" s="276" t="s">
        <v>559</v>
      </c>
      <c r="G166" s="277"/>
      <c r="H166" s="277"/>
      <c r="I166" s="277"/>
      <c r="J166" s="178"/>
      <c r="K166" s="180">
        <v>39.15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155</v>
      </c>
      <c r="AU166" s="184" t="s">
        <v>126</v>
      </c>
      <c r="AV166" s="11" t="s">
        <v>126</v>
      </c>
      <c r="AW166" s="11" t="s">
        <v>34</v>
      </c>
      <c r="AX166" s="11" t="s">
        <v>77</v>
      </c>
      <c r="AY166" s="184" t="s">
        <v>147</v>
      </c>
    </row>
    <row r="167" spans="2:65" s="11" customFormat="1" ht="16.5" customHeight="1">
      <c r="B167" s="177"/>
      <c r="C167" s="178"/>
      <c r="D167" s="178"/>
      <c r="E167" s="179" t="s">
        <v>5</v>
      </c>
      <c r="F167" s="276" t="s">
        <v>560</v>
      </c>
      <c r="G167" s="277"/>
      <c r="H167" s="277"/>
      <c r="I167" s="277"/>
      <c r="J167" s="178"/>
      <c r="K167" s="180">
        <v>51</v>
      </c>
      <c r="L167" s="178"/>
      <c r="M167" s="178"/>
      <c r="N167" s="178"/>
      <c r="O167" s="178"/>
      <c r="P167" s="178"/>
      <c r="Q167" s="178"/>
      <c r="R167" s="181"/>
      <c r="T167" s="182"/>
      <c r="U167" s="178"/>
      <c r="V167" s="178"/>
      <c r="W167" s="178"/>
      <c r="X167" s="178"/>
      <c r="Y167" s="178"/>
      <c r="Z167" s="178"/>
      <c r="AA167" s="183"/>
      <c r="AT167" s="184" t="s">
        <v>155</v>
      </c>
      <c r="AU167" s="184" t="s">
        <v>126</v>
      </c>
      <c r="AV167" s="11" t="s">
        <v>126</v>
      </c>
      <c r="AW167" s="11" t="s">
        <v>34</v>
      </c>
      <c r="AX167" s="11" t="s">
        <v>77</v>
      </c>
      <c r="AY167" s="184" t="s">
        <v>147</v>
      </c>
    </row>
    <row r="168" spans="2:65" s="11" customFormat="1" ht="16.5" customHeight="1">
      <c r="B168" s="177"/>
      <c r="C168" s="178"/>
      <c r="D168" s="178"/>
      <c r="E168" s="179" t="s">
        <v>5</v>
      </c>
      <c r="F168" s="276" t="s">
        <v>561</v>
      </c>
      <c r="G168" s="277"/>
      <c r="H168" s="277"/>
      <c r="I168" s="277"/>
      <c r="J168" s="178"/>
      <c r="K168" s="180">
        <v>20.9</v>
      </c>
      <c r="L168" s="178"/>
      <c r="M168" s="178"/>
      <c r="N168" s="178"/>
      <c r="O168" s="178"/>
      <c r="P168" s="178"/>
      <c r="Q168" s="178"/>
      <c r="R168" s="181"/>
      <c r="T168" s="182"/>
      <c r="U168" s="178"/>
      <c r="V168" s="178"/>
      <c r="W168" s="178"/>
      <c r="X168" s="178"/>
      <c r="Y168" s="178"/>
      <c r="Z168" s="178"/>
      <c r="AA168" s="183"/>
      <c r="AT168" s="184" t="s">
        <v>155</v>
      </c>
      <c r="AU168" s="184" t="s">
        <v>126</v>
      </c>
      <c r="AV168" s="11" t="s">
        <v>126</v>
      </c>
      <c r="AW168" s="11" t="s">
        <v>34</v>
      </c>
      <c r="AX168" s="11" t="s">
        <v>77</v>
      </c>
      <c r="AY168" s="184" t="s">
        <v>147</v>
      </c>
    </row>
    <row r="169" spans="2:65" s="12" customFormat="1" ht="16.5" customHeight="1">
      <c r="B169" s="185"/>
      <c r="C169" s="186"/>
      <c r="D169" s="186"/>
      <c r="E169" s="187" t="s">
        <v>5</v>
      </c>
      <c r="F169" s="280" t="s">
        <v>161</v>
      </c>
      <c r="G169" s="281"/>
      <c r="H169" s="281"/>
      <c r="I169" s="281"/>
      <c r="J169" s="186"/>
      <c r="K169" s="188">
        <v>130.65</v>
      </c>
      <c r="L169" s="186"/>
      <c r="M169" s="186"/>
      <c r="N169" s="186"/>
      <c r="O169" s="186"/>
      <c r="P169" s="186"/>
      <c r="Q169" s="186"/>
      <c r="R169" s="189"/>
      <c r="T169" s="190"/>
      <c r="U169" s="186"/>
      <c r="V169" s="186"/>
      <c r="W169" s="186"/>
      <c r="X169" s="186"/>
      <c r="Y169" s="186"/>
      <c r="Z169" s="186"/>
      <c r="AA169" s="191"/>
      <c r="AT169" s="192" t="s">
        <v>155</v>
      </c>
      <c r="AU169" s="192" t="s">
        <v>126</v>
      </c>
      <c r="AV169" s="12" t="s">
        <v>152</v>
      </c>
      <c r="AW169" s="12" t="s">
        <v>34</v>
      </c>
      <c r="AX169" s="12" t="s">
        <v>85</v>
      </c>
      <c r="AY169" s="192" t="s">
        <v>147</v>
      </c>
    </row>
    <row r="170" spans="2:65" s="1" customFormat="1" ht="16.5" customHeight="1">
      <c r="B170" s="134"/>
      <c r="C170" s="193" t="s">
        <v>271</v>
      </c>
      <c r="D170" s="193" t="s">
        <v>201</v>
      </c>
      <c r="E170" s="194" t="s">
        <v>281</v>
      </c>
      <c r="F170" s="284" t="s">
        <v>282</v>
      </c>
      <c r="G170" s="284"/>
      <c r="H170" s="284"/>
      <c r="I170" s="284"/>
      <c r="J170" s="195" t="s">
        <v>231</v>
      </c>
      <c r="K170" s="196">
        <v>133.26300000000001</v>
      </c>
      <c r="L170" s="285">
        <v>0</v>
      </c>
      <c r="M170" s="285"/>
      <c r="N170" s="286">
        <f>ROUND(L170*K170,2)</f>
        <v>0</v>
      </c>
      <c r="O170" s="273"/>
      <c r="P170" s="273"/>
      <c r="Q170" s="273"/>
      <c r="R170" s="137"/>
      <c r="T170" s="167" t="s">
        <v>5</v>
      </c>
      <c r="U170" s="46" t="s">
        <v>44</v>
      </c>
      <c r="V170" s="38"/>
      <c r="W170" s="168">
        <f>V170*K170</f>
        <v>0</v>
      </c>
      <c r="X170" s="168">
        <v>4.0000000000000002E-4</v>
      </c>
      <c r="Y170" s="168">
        <f>X170*K170</f>
        <v>5.3305200000000004E-2</v>
      </c>
      <c r="Z170" s="168">
        <v>0</v>
      </c>
      <c r="AA170" s="169">
        <f>Z170*K170</f>
        <v>0</v>
      </c>
      <c r="AR170" s="21" t="s">
        <v>184</v>
      </c>
      <c r="AT170" s="21" t="s">
        <v>201</v>
      </c>
      <c r="AU170" s="21" t="s">
        <v>126</v>
      </c>
      <c r="AY170" s="21" t="s">
        <v>147</v>
      </c>
      <c r="BE170" s="108">
        <f>IF(U170="základná",N170,0)</f>
        <v>0</v>
      </c>
      <c r="BF170" s="108">
        <f>IF(U170="znížená",N170,0)</f>
        <v>0</v>
      </c>
      <c r="BG170" s="108">
        <f>IF(U170="zákl. prenesená",N170,0)</f>
        <v>0</v>
      </c>
      <c r="BH170" s="108">
        <f>IF(U170="zníž. prenesená",N170,0)</f>
        <v>0</v>
      </c>
      <c r="BI170" s="108">
        <f>IF(U170="nulová",N170,0)</f>
        <v>0</v>
      </c>
      <c r="BJ170" s="21" t="s">
        <v>126</v>
      </c>
      <c r="BK170" s="108">
        <f>ROUND(L170*K170,2)</f>
        <v>0</v>
      </c>
      <c r="BL170" s="21" t="s">
        <v>152</v>
      </c>
      <c r="BM170" s="21" t="s">
        <v>562</v>
      </c>
    </row>
    <row r="171" spans="2:65" s="9" customFormat="1" ht="29.85" customHeight="1">
      <c r="B171" s="152"/>
      <c r="C171" s="153"/>
      <c r="D171" s="162" t="s">
        <v>308</v>
      </c>
      <c r="E171" s="162"/>
      <c r="F171" s="162"/>
      <c r="G171" s="162"/>
      <c r="H171" s="162"/>
      <c r="I171" s="162"/>
      <c r="J171" s="162"/>
      <c r="K171" s="162"/>
      <c r="L171" s="162"/>
      <c r="M171" s="162"/>
      <c r="N171" s="293">
        <f>BK171</f>
        <v>0</v>
      </c>
      <c r="O171" s="294"/>
      <c r="P171" s="294"/>
      <c r="Q171" s="294"/>
      <c r="R171" s="155"/>
      <c r="T171" s="156"/>
      <c r="U171" s="153"/>
      <c r="V171" s="153"/>
      <c r="W171" s="157">
        <f>SUM(W172:W178)</f>
        <v>0</v>
      </c>
      <c r="X171" s="153"/>
      <c r="Y171" s="157">
        <f>SUM(Y172:Y178)</f>
        <v>8.2771567199999989</v>
      </c>
      <c r="Z171" s="153"/>
      <c r="AA171" s="158">
        <f>SUM(AA172:AA178)</f>
        <v>0</v>
      </c>
      <c r="AR171" s="159" t="s">
        <v>85</v>
      </c>
      <c r="AT171" s="160" t="s">
        <v>76</v>
      </c>
      <c r="AU171" s="160" t="s">
        <v>85</v>
      </c>
      <c r="AY171" s="159" t="s">
        <v>147</v>
      </c>
      <c r="BK171" s="161">
        <f>SUM(BK172:BK178)</f>
        <v>0</v>
      </c>
    </row>
    <row r="172" spans="2:65" s="1" customFormat="1" ht="38.25" customHeight="1">
      <c r="B172" s="134"/>
      <c r="C172" s="163" t="s">
        <v>228</v>
      </c>
      <c r="D172" s="163" t="s">
        <v>148</v>
      </c>
      <c r="E172" s="164" t="s">
        <v>563</v>
      </c>
      <c r="F172" s="271" t="s">
        <v>564</v>
      </c>
      <c r="G172" s="271"/>
      <c r="H172" s="271"/>
      <c r="I172" s="271"/>
      <c r="J172" s="165" t="s">
        <v>316</v>
      </c>
      <c r="K172" s="166">
        <v>32.4</v>
      </c>
      <c r="L172" s="272">
        <v>0</v>
      </c>
      <c r="M172" s="272"/>
      <c r="N172" s="273">
        <f>ROUND(L172*K172,2)</f>
        <v>0</v>
      </c>
      <c r="O172" s="273"/>
      <c r="P172" s="273"/>
      <c r="Q172" s="273"/>
      <c r="R172" s="137"/>
      <c r="T172" s="167" t="s">
        <v>5</v>
      </c>
      <c r="U172" s="46" t="s">
        <v>44</v>
      </c>
      <c r="V172" s="38"/>
      <c r="W172" s="168">
        <f>V172*K172</f>
        <v>0</v>
      </c>
      <c r="X172" s="168">
        <v>9.9330000000000002E-2</v>
      </c>
      <c r="Y172" s="168">
        <f>X172*K172</f>
        <v>3.2182919999999999</v>
      </c>
      <c r="Z172" s="168">
        <v>0</v>
      </c>
      <c r="AA172" s="169">
        <f>Z172*K172</f>
        <v>0</v>
      </c>
      <c r="AR172" s="21" t="s">
        <v>152</v>
      </c>
      <c r="AT172" s="21" t="s">
        <v>148</v>
      </c>
      <c r="AU172" s="21" t="s">
        <v>126</v>
      </c>
      <c r="AY172" s="21" t="s">
        <v>147</v>
      </c>
      <c r="BE172" s="108">
        <f>IF(U172="základná",N172,0)</f>
        <v>0</v>
      </c>
      <c r="BF172" s="108">
        <f>IF(U172="znížená",N172,0)</f>
        <v>0</v>
      </c>
      <c r="BG172" s="108">
        <f>IF(U172="zákl. prenesená",N172,0)</f>
        <v>0</v>
      </c>
      <c r="BH172" s="108">
        <f>IF(U172="zníž. prenesená",N172,0)</f>
        <v>0</v>
      </c>
      <c r="BI172" s="108">
        <f>IF(U172="nulová",N172,0)</f>
        <v>0</v>
      </c>
      <c r="BJ172" s="21" t="s">
        <v>126</v>
      </c>
      <c r="BK172" s="108">
        <f>ROUND(L172*K172,2)</f>
        <v>0</v>
      </c>
      <c r="BL172" s="21" t="s">
        <v>152</v>
      </c>
      <c r="BM172" s="21" t="s">
        <v>565</v>
      </c>
    </row>
    <row r="173" spans="2:65" s="11" customFormat="1" ht="16.5" customHeight="1">
      <c r="B173" s="177"/>
      <c r="C173" s="178"/>
      <c r="D173" s="178"/>
      <c r="E173" s="179" t="s">
        <v>5</v>
      </c>
      <c r="F173" s="282" t="s">
        <v>566</v>
      </c>
      <c r="G173" s="283"/>
      <c r="H173" s="283"/>
      <c r="I173" s="283"/>
      <c r="J173" s="178"/>
      <c r="K173" s="180">
        <v>32.4</v>
      </c>
      <c r="L173" s="178"/>
      <c r="M173" s="178"/>
      <c r="N173" s="178"/>
      <c r="O173" s="178"/>
      <c r="P173" s="178"/>
      <c r="Q173" s="178"/>
      <c r="R173" s="181"/>
      <c r="T173" s="182"/>
      <c r="U173" s="178"/>
      <c r="V173" s="178"/>
      <c r="W173" s="178"/>
      <c r="X173" s="178"/>
      <c r="Y173" s="178"/>
      <c r="Z173" s="178"/>
      <c r="AA173" s="183"/>
      <c r="AT173" s="184" t="s">
        <v>155</v>
      </c>
      <c r="AU173" s="184" t="s">
        <v>126</v>
      </c>
      <c r="AV173" s="11" t="s">
        <v>126</v>
      </c>
      <c r="AW173" s="11" t="s">
        <v>34</v>
      </c>
      <c r="AX173" s="11" t="s">
        <v>77</v>
      </c>
      <c r="AY173" s="184" t="s">
        <v>147</v>
      </c>
    </row>
    <row r="174" spans="2:65" s="12" customFormat="1" ht="16.5" customHeight="1">
      <c r="B174" s="185"/>
      <c r="C174" s="186"/>
      <c r="D174" s="186"/>
      <c r="E174" s="187" t="s">
        <v>5</v>
      </c>
      <c r="F174" s="280" t="s">
        <v>161</v>
      </c>
      <c r="G174" s="281"/>
      <c r="H174" s="281"/>
      <c r="I174" s="281"/>
      <c r="J174" s="186"/>
      <c r="K174" s="188">
        <v>32.4</v>
      </c>
      <c r="L174" s="186"/>
      <c r="M174" s="186"/>
      <c r="N174" s="186"/>
      <c r="O174" s="186"/>
      <c r="P174" s="186"/>
      <c r="Q174" s="186"/>
      <c r="R174" s="189"/>
      <c r="T174" s="190"/>
      <c r="U174" s="186"/>
      <c r="V174" s="186"/>
      <c r="W174" s="186"/>
      <c r="X174" s="186"/>
      <c r="Y174" s="186"/>
      <c r="Z174" s="186"/>
      <c r="AA174" s="191"/>
      <c r="AT174" s="192" t="s">
        <v>155</v>
      </c>
      <c r="AU174" s="192" t="s">
        <v>126</v>
      </c>
      <c r="AV174" s="12" t="s">
        <v>152</v>
      </c>
      <c r="AW174" s="12" t="s">
        <v>34</v>
      </c>
      <c r="AX174" s="12" t="s">
        <v>85</v>
      </c>
      <c r="AY174" s="192" t="s">
        <v>147</v>
      </c>
    </row>
    <row r="175" spans="2:65" s="1" customFormat="1" ht="25.5" customHeight="1">
      <c r="B175" s="134"/>
      <c r="C175" s="193" t="s">
        <v>233</v>
      </c>
      <c r="D175" s="193" t="s">
        <v>201</v>
      </c>
      <c r="E175" s="194" t="s">
        <v>567</v>
      </c>
      <c r="F175" s="284" t="s">
        <v>568</v>
      </c>
      <c r="G175" s="284"/>
      <c r="H175" s="284"/>
      <c r="I175" s="284"/>
      <c r="J175" s="195" t="s">
        <v>241</v>
      </c>
      <c r="K175" s="196">
        <v>32.723999999999997</v>
      </c>
      <c r="L175" s="285">
        <v>0</v>
      </c>
      <c r="M175" s="285"/>
      <c r="N175" s="286">
        <f>ROUND(L175*K175,2)</f>
        <v>0</v>
      </c>
      <c r="O175" s="273"/>
      <c r="P175" s="273"/>
      <c r="Q175" s="273"/>
      <c r="R175" s="137"/>
      <c r="T175" s="167" t="s">
        <v>5</v>
      </c>
      <c r="U175" s="46" t="s">
        <v>44</v>
      </c>
      <c r="V175" s="38"/>
      <c r="W175" s="168">
        <f>V175*K175</f>
        <v>0</v>
      </c>
      <c r="X175" s="168">
        <v>2.3E-2</v>
      </c>
      <c r="Y175" s="168">
        <f>X175*K175</f>
        <v>0.75265199999999988</v>
      </c>
      <c r="Z175" s="168">
        <v>0</v>
      </c>
      <c r="AA175" s="169">
        <f>Z175*K175</f>
        <v>0</v>
      </c>
      <c r="AR175" s="21" t="s">
        <v>184</v>
      </c>
      <c r="AT175" s="21" t="s">
        <v>201</v>
      </c>
      <c r="AU175" s="21" t="s">
        <v>126</v>
      </c>
      <c r="AY175" s="21" t="s">
        <v>147</v>
      </c>
      <c r="BE175" s="108">
        <f>IF(U175="základná",N175,0)</f>
        <v>0</v>
      </c>
      <c r="BF175" s="108">
        <f>IF(U175="znížená",N175,0)</f>
        <v>0</v>
      </c>
      <c r="BG175" s="108">
        <f>IF(U175="zákl. prenesená",N175,0)</f>
        <v>0</v>
      </c>
      <c r="BH175" s="108">
        <f>IF(U175="zníž. prenesená",N175,0)</f>
        <v>0</v>
      </c>
      <c r="BI175" s="108">
        <f>IF(U175="nulová",N175,0)</f>
        <v>0</v>
      </c>
      <c r="BJ175" s="21" t="s">
        <v>126</v>
      </c>
      <c r="BK175" s="108">
        <f>ROUND(L175*K175,2)</f>
        <v>0</v>
      </c>
      <c r="BL175" s="21" t="s">
        <v>152</v>
      </c>
      <c r="BM175" s="21" t="s">
        <v>569</v>
      </c>
    </row>
    <row r="176" spans="2:65" s="1" customFormat="1" ht="38.25" customHeight="1">
      <c r="B176" s="134"/>
      <c r="C176" s="163" t="s">
        <v>321</v>
      </c>
      <c r="D176" s="163" t="s">
        <v>148</v>
      </c>
      <c r="E176" s="164" t="s">
        <v>570</v>
      </c>
      <c r="F176" s="271" t="s">
        <v>571</v>
      </c>
      <c r="G176" s="271"/>
      <c r="H176" s="271"/>
      <c r="I176" s="271"/>
      <c r="J176" s="165" t="s">
        <v>151</v>
      </c>
      <c r="K176" s="166">
        <v>1.944</v>
      </c>
      <c r="L176" s="272">
        <v>0</v>
      </c>
      <c r="M176" s="272"/>
      <c r="N176" s="273">
        <f>ROUND(L176*K176,2)</f>
        <v>0</v>
      </c>
      <c r="O176" s="273"/>
      <c r="P176" s="273"/>
      <c r="Q176" s="273"/>
      <c r="R176" s="137"/>
      <c r="T176" s="167" t="s">
        <v>5</v>
      </c>
      <c r="U176" s="46" t="s">
        <v>44</v>
      </c>
      <c r="V176" s="38"/>
      <c r="W176" s="168">
        <f>V176*K176</f>
        <v>0</v>
      </c>
      <c r="X176" s="168">
        <v>2.2151299999999998</v>
      </c>
      <c r="Y176" s="168">
        <f>X176*K176</f>
        <v>4.3062127199999995</v>
      </c>
      <c r="Z176" s="168">
        <v>0</v>
      </c>
      <c r="AA176" s="169">
        <f>Z176*K176</f>
        <v>0</v>
      </c>
      <c r="AR176" s="21" t="s">
        <v>152</v>
      </c>
      <c r="AT176" s="21" t="s">
        <v>148</v>
      </c>
      <c r="AU176" s="21" t="s">
        <v>126</v>
      </c>
      <c r="AY176" s="21" t="s">
        <v>147</v>
      </c>
      <c r="BE176" s="108">
        <f>IF(U176="základná",N176,0)</f>
        <v>0</v>
      </c>
      <c r="BF176" s="108">
        <f>IF(U176="znížená",N176,0)</f>
        <v>0</v>
      </c>
      <c r="BG176" s="108">
        <f>IF(U176="zákl. prenesená",N176,0)</f>
        <v>0</v>
      </c>
      <c r="BH176" s="108">
        <f>IF(U176="zníž. prenesená",N176,0)</f>
        <v>0</v>
      </c>
      <c r="BI176" s="108">
        <f>IF(U176="nulová",N176,0)</f>
        <v>0</v>
      </c>
      <c r="BJ176" s="21" t="s">
        <v>126</v>
      </c>
      <c r="BK176" s="108">
        <f>ROUND(L176*K176,2)</f>
        <v>0</v>
      </c>
      <c r="BL176" s="21" t="s">
        <v>152</v>
      </c>
      <c r="BM176" s="21" t="s">
        <v>572</v>
      </c>
    </row>
    <row r="177" spans="2:65" s="11" customFormat="1" ht="16.5" customHeight="1">
      <c r="B177" s="177"/>
      <c r="C177" s="178"/>
      <c r="D177" s="178"/>
      <c r="E177" s="179" t="s">
        <v>5</v>
      </c>
      <c r="F177" s="282" t="s">
        <v>573</v>
      </c>
      <c r="G177" s="283"/>
      <c r="H177" s="283"/>
      <c r="I177" s="283"/>
      <c r="J177" s="178"/>
      <c r="K177" s="180">
        <v>1.944</v>
      </c>
      <c r="L177" s="178"/>
      <c r="M177" s="178"/>
      <c r="N177" s="178"/>
      <c r="O177" s="178"/>
      <c r="P177" s="178"/>
      <c r="Q177" s="178"/>
      <c r="R177" s="181"/>
      <c r="T177" s="182"/>
      <c r="U177" s="178"/>
      <c r="V177" s="178"/>
      <c r="W177" s="178"/>
      <c r="X177" s="178"/>
      <c r="Y177" s="178"/>
      <c r="Z177" s="178"/>
      <c r="AA177" s="183"/>
      <c r="AT177" s="184" t="s">
        <v>155</v>
      </c>
      <c r="AU177" s="184" t="s">
        <v>126</v>
      </c>
      <c r="AV177" s="11" t="s">
        <v>126</v>
      </c>
      <c r="AW177" s="11" t="s">
        <v>34</v>
      </c>
      <c r="AX177" s="11" t="s">
        <v>77</v>
      </c>
      <c r="AY177" s="184" t="s">
        <v>147</v>
      </c>
    </row>
    <row r="178" spans="2:65" s="12" customFormat="1" ht="16.5" customHeight="1">
      <c r="B178" s="185"/>
      <c r="C178" s="186"/>
      <c r="D178" s="186"/>
      <c r="E178" s="187" t="s">
        <v>5</v>
      </c>
      <c r="F178" s="280" t="s">
        <v>161</v>
      </c>
      <c r="G178" s="281"/>
      <c r="H178" s="281"/>
      <c r="I178" s="281"/>
      <c r="J178" s="186"/>
      <c r="K178" s="188">
        <v>1.944</v>
      </c>
      <c r="L178" s="186"/>
      <c r="M178" s="186"/>
      <c r="N178" s="186"/>
      <c r="O178" s="186"/>
      <c r="P178" s="186"/>
      <c r="Q178" s="186"/>
      <c r="R178" s="189"/>
      <c r="T178" s="190"/>
      <c r="U178" s="186"/>
      <c r="V178" s="186"/>
      <c r="W178" s="186"/>
      <c r="X178" s="186"/>
      <c r="Y178" s="186"/>
      <c r="Z178" s="186"/>
      <c r="AA178" s="191"/>
      <c r="AT178" s="192" t="s">
        <v>155</v>
      </c>
      <c r="AU178" s="192" t="s">
        <v>126</v>
      </c>
      <c r="AV178" s="12" t="s">
        <v>152</v>
      </c>
      <c r="AW178" s="12" t="s">
        <v>34</v>
      </c>
      <c r="AX178" s="12" t="s">
        <v>85</v>
      </c>
      <c r="AY178" s="192" t="s">
        <v>147</v>
      </c>
    </row>
    <row r="179" spans="2:65" s="9" customFormat="1" ht="29.85" customHeight="1">
      <c r="B179" s="152"/>
      <c r="C179" s="153"/>
      <c r="D179" s="162" t="s">
        <v>119</v>
      </c>
      <c r="E179" s="162"/>
      <c r="F179" s="162"/>
      <c r="G179" s="162"/>
      <c r="H179" s="162"/>
      <c r="I179" s="162"/>
      <c r="J179" s="162"/>
      <c r="K179" s="162"/>
      <c r="L179" s="162"/>
      <c r="M179" s="162"/>
      <c r="N179" s="291">
        <f>BK179</f>
        <v>0</v>
      </c>
      <c r="O179" s="292"/>
      <c r="P179" s="292"/>
      <c r="Q179" s="292"/>
      <c r="R179" s="155"/>
      <c r="T179" s="156"/>
      <c r="U179" s="153"/>
      <c r="V179" s="153"/>
      <c r="W179" s="157">
        <f>W180</f>
        <v>0</v>
      </c>
      <c r="X179" s="153"/>
      <c r="Y179" s="157">
        <f>Y180</f>
        <v>0</v>
      </c>
      <c r="Z179" s="153"/>
      <c r="AA179" s="158">
        <f>AA180</f>
        <v>0</v>
      </c>
      <c r="AR179" s="159" t="s">
        <v>85</v>
      </c>
      <c r="AT179" s="160" t="s">
        <v>76</v>
      </c>
      <c r="AU179" s="160" t="s">
        <v>85</v>
      </c>
      <c r="AY179" s="159" t="s">
        <v>147</v>
      </c>
      <c r="BK179" s="161">
        <f>BK180</f>
        <v>0</v>
      </c>
    </row>
    <row r="180" spans="2:65" s="1" customFormat="1" ht="38.25" customHeight="1">
      <c r="B180" s="134"/>
      <c r="C180" s="163" t="s">
        <v>152</v>
      </c>
      <c r="D180" s="163" t="s">
        <v>148</v>
      </c>
      <c r="E180" s="164" t="s">
        <v>285</v>
      </c>
      <c r="F180" s="271" t="s">
        <v>286</v>
      </c>
      <c r="G180" s="271"/>
      <c r="H180" s="271"/>
      <c r="I180" s="271"/>
      <c r="J180" s="165" t="s">
        <v>204</v>
      </c>
      <c r="K180" s="166">
        <v>35.926000000000002</v>
      </c>
      <c r="L180" s="272">
        <v>0</v>
      </c>
      <c r="M180" s="272"/>
      <c r="N180" s="273">
        <f>ROUND(L180*K180,2)</f>
        <v>0</v>
      </c>
      <c r="O180" s="273"/>
      <c r="P180" s="273"/>
      <c r="Q180" s="273"/>
      <c r="R180" s="137"/>
      <c r="T180" s="167" t="s">
        <v>5</v>
      </c>
      <c r="U180" s="46" t="s">
        <v>44</v>
      </c>
      <c r="V180" s="38"/>
      <c r="W180" s="168">
        <f>V180*K180</f>
        <v>0</v>
      </c>
      <c r="X180" s="168">
        <v>0</v>
      </c>
      <c r="Y180" s="168">
        <f>X180*K180</f>
        <v>0</v>
      </c>
      <c r="Z180" s="168">
        <v>0</v>
      </c>
      <c r="AA180" s="169">
        <f>Z180*K180</f>
        <v>0</v>
      </c>
      <c r="AR180" s="21" t="s">
        <v>152</v>
      </c>
      <c r="AT180" s="21" t="s">
        <v>148</v>
      </c>
      <c r="AU180" s="21" t="s">
        <v>126</v>
      </c>
      <c r="AY180" s="21" t="s">
        <v>147</v>
      </c>
      <c r="BE180" s="108">
        <f>IF(U180="základná",N180,0)</f>
        <v>0</v>
      </c>
      <c r="BF180" s="108">
        <f>IF(U180="znížená",N180,0)</f>
        <v>0</v>
      </c>
      <c r="BG180" s="108">
        <f>IF(U180="zákl. prenesená",N180,0)</f>
        <v>0</v>
      </c>
      <c r="BH180" s="108">
        <f>IF(U180="zníž. prenesená",N180,0)</f>
        <v>0</v>
      </c>
      <c r="BI180" s="108">
        <f>IF(U180="nulová",N180,0)</f>
        <v>0</v>
      </c>
      <c r="BJ180" s="21" t="s">
        <v>126</v>
      </c>
      <c r="BK180" s="108">
        <f>ROUND(L180*K180,2)</f>
        <v>0</v>
      </c>
      <c r="BL180" s="21" t="s">
        <v>152</v>
      </c>
      <c r="BM180" s="21" t="s">
        <v>574</v>
      </c>
    </row>
    <row r="181" spans="2:65" s="1" customFormat="1" ht="49.9" customHeight="1">
      <c r="B181" s="37"/>
      <c r="C181" s="38"/>
      <c r="D181" s="154" t="s">
        <v>304</v>
      </c>
      <c r="E181" s="38"/>
      <c r="F181" s="38"/>
      <c r="G181" s="38"/>
      <c r="H181" s="38"/>
      <c r="I181" s="38"/>
      <c r="J181" s="38"/>
      <c r="K181" s="38"/>
      <c r="L181" s="38"/>
      <c r="M181" s="38"/>
      <c r="N181" s="297">
        <f t="shared" ref="N181:N186" si="15">BK181</f>
        <v>0</v>
      </c>
      <c r="O181" s="298"/>
      <c r="P181" s="298"/>
      <c r="Q181" s="298"/>
      <c r="R181" s="39"/>
      <c r="T181" s="198"/>
      <c r="U181" s="38"/>
      <c r="V181" s="38"/>
      <c r="W181" s="38"/>
      <c r="X181" s="38"/>
      <c r="Y181" s="38"/>
      <c r="Z181" s="38"/>
      <c r="AA181" s="76"/>
      <c r="AT181" s="21" t="s">
        <v>76</v>
      </c>
      <c r="AU181" s="21" t="s">
        <v>77</v>
      </c>
      <c r="AY181" s="21" t="s">
        <v>305</v>
      </c>
      <c r="BK181" s="108">
        <f>SUM(BK182:BK186)</f>
        <v>0</v>
      </c>
    </row>
    <row r="182" spans="2:65" s="1" customFormat="1" ht="22.35" customHeight="1">
      <c r="B182" s="37"/>
      <c r="C182" s="199" t="s">
        <v>5</v>
      </c>
      <c r="D182" s="199" t="s">
        <v>148</v>
      </c>
      <c r="E182" s="200" t="s">
        <v>5</v>
      </c>
      <c r="F182" s="287" t="s">
        <v>5</v>
      </c>
      <c r="G182" s="287"/>
      <c r="H182" s="287"/>
      <c r="I182" s="287"/>
      <c r="J182" s="201" t="s">
        <v>5</v>
      </c>
      <c r="K182" s="197"/>
      <c r="L182" s="272"/>
      <c r="M182" s="288"/>
      <c r="N182" s="288">
        <f t="shared" si="15"/>
        <v>0</v>
      </c>
      <c r="O182" s="288"/>
      <c r="P182" s="288"/>
      <c r="Q182" s="288"/>
      <c r="R182" s="39"/>
      <c r="T182" s="167" t="s">
        <v>5</v>
      </c>
      <c r="U182" s="202" t="s">
        <v>44</v>
      </c>
      <c r="V182" s="38"/>
      <c r="W182" s="38"/>
      <c r="X182" s="38"/>
      <c r="Y182" s="38"/>
      <c r="Z182" s="38"/>
      <c r="AA182" s="76"/>
      <c r="AT182" s="21" t="s">
        <v>305</v>
      </c>
      <c r="AU182" s="21" t="s">
        <v>85</v>
      </c>
      <c r="AY182" s="21" t="s">
        <v>305</v>
      </c>
      <c r="BE182" s="108">
        <f>IF(U182="základná",N182,0)</f>
        <v>0</v>
      </c>
      <c r="BF182" s="108">
        <f>IF(U182="znížená",N182,0)</f>
        <v>0</v>
      </c>
      <c r="BG182" s="108">
        <f>IF(U182="zákl. prenesená",N182,0)</f>
        <v>0</v>
      </c>
      <c r="BH182" s="108">
        <f>IF(U182="zníž. prenesená",N182,0)</f>
        <v>0</v>
      </c>
      <c r="BI182" s="108">
        <f>IF(U182="nulová",N182,0)</f>
        <v>0</v>
      </c>
      <c r="BJ182" s="21" t="s">
        <v>126</v>
      </c>
      <c r="BK182" s="108">
        <f>L182*K182</f>
        <v>0</v>
      </c>
    </row>
    <row r="183" spans="2:65" s="1" customFormat="1" ht="22.35" customHeight="1">
      <c r="B183" s="37"/>
      <c r="C183" s="199" t="s">
        <v>5</v>
      </c>
      <c r="D183" s="199" t="s">
        <v>148</v>
      </c>
      <c r="E183" s="200" t="s">
        <v>5</v>
      </c>
      <c r="F183" s="287" t="s">
        <v>5</v>
      </c>
      <c r="G183" s="287"/>
      <c r="H183" s="287"/>
      <c r="I183" s="287"/>
      <c r="J183" s="201" t="s">
        <v>5</v>
      </c>
      <c r="K183" s="197"/>
      <c r="L183" s="272"/>
      <c r="M183" s="288"/>
      <c r="N183" s="288">
        <f t="shared" si="15"/>
        <v>0</v>
      </c>
      <c r="O183" s="288"/>
      <c r="P183" s="288"/>
      <c r="Q183" s="288"/>
      <c r="R183" s="39"/>
      <c r="T183" s="167" t="s">
        <v>5</v>
      </c>
      <c r="U183" s="202" t="s">
        <v>44</v>
      </c>
      <c r="V183" s="38"/>
      <c r="W183" s="38"/>
      <c r="X183" s="38"/>
      <c r="Y183" s="38"/>
      <c r="Z183" s="38"/>
      <c r="AA183" s="76"/>
      <c r="AT183" s="21" t="s">
        <v>305</v>
      </c>
      <c r="AU183" s="21" t="s">
        <v>85</v>
      </c>
      <c r="AY183" s="21" t="s">
        <v>305</v>
      </c>
      <c r="BE183" s="108">
        <f>IF(U183="základná",N183,0)</f>
        <v>0</v>
      </c>
      <c r="BF183" s="108">
        <f>IF(U183="znížená",N183,0)</f>
        <v>0</v>
      </c>
      <c r="BG183" s="108">
        <f>IF(U183="zákl. prenesená",N183,0)</f>
        <v>0</v>
      </c>
      <c r="BH183" s="108">
        <f>IF(U183="zníž. prenesená",N183,0)</f>
        <v>0</v>
      </c>
      <c r="BI183" s="108">
        <f>IF(U183="nulová",N183,0)</f>
        <v>0</v>
      </c>
      <c r="BJ183" s="21" t="s">
        <v>126</v>
      </c>
      <c r="BK183" s="108">
        <f>L183*K183</f>
        <v>0</v>
      </c>
    </row>
    <row r="184" spans="2:65" s="1" customFormat="1" ht="22.35" customHeight="1">
      <c r="B184" s="37"/>
      <c r="C184" s="199" t="s">
        <v>5</v>
      </c>
      <c r="D184" s="199" t="s">
        <v>148</v>
      </c>
      <c r="E184" s="200" t="s">
        <v>5</v>
      </c>
      <c r="F184" s="287" t="s">
        <v>5</v>
      </c>
      <c r="G184" s="287"/>
      <c r="H184" s="287"/>
      <c r="I184" s="287"/>
      <c r="J184" s="201" t="s">
        <v>5</v>
      </c>
      <c r="K184" s="197"/>
      <c r="L184" s="272"/>
      <c r="M184" s="288"/>
      <c r="N184" s="288">
        <f t="shared" si="15"/>
        <v>0</v>
      </c>
      <c r="O184" s="288"/>
      <c r="P184" s="288"/>
      <c r="Q184" s="288"/>
      <c r="R184" s="39"/>
      <c r="T184" s="167" t="s">
        <v>5</v>
      </c>
      <c r="U184" s="202" t="s">
        <v>44</v>
      </c>
      <c r="V184" s="38"/>
      <c r="W184" s="38"/>
      <c r="X184" s="38"/>
      <c r="Y184" s="38"/>
      <c r="Z184" s="38"/>
      <c r="AA184" s="76"/>
      <c r="AT184" s="21" t="s">
        <v>305</v>
      </c>
      <c r="AU184" s="21" t="s">
        <v>85</v>
      </c>
      <c r="AY184" s="21" t="s">
        <v>305</v>
      </c>
      <c r="BE184" s="108">
        <f>IF(U184="základná",N184,0)</f>
        <v>0</v>
      </c>
      <c r="BF184" s="108">
        <f>IF(U184="znížená",N184,0)</f>
        <v>0</v>
      </c>
      <c r="BG184" s="108">
        <f>IF(U184="zákl. prenesená",N184,0)</f>
        <v>0</v>
      </c>
      <c r="BH184" s="108">
        <f>IF(U184="zníž. prenesená",N184,0)</f>
        <v>0</v>
      </c>
      <c r="BI184" s="108">
        <f>IF(U184="nulová",N184,0)</f>
        <v>0</v>
      </c>
      <c r="BJ184" s="21" t="s">
        <v>126</v>
      </c>
      <c r="BK184" s="108">
        <f>L184*K184</f>
        <v>0</v>
      </c>
    </row>
    <row r="185" spans="2:65" s="1" customFormat="1" ht="22.35" customHeight="1">
      <c r="B185" s="37"/>
      <c r="C185" s="199" t="s">
        <v>5</v>
      </c>
      <c r="D185" s="199" t="s">
        <v>148</v>
      </c>
      <c r="E185" s="200" t="s">
        <v>5</v>
      </c>
      <c r="F185" s="287" t="s">
        <v>5</v>
      </c>
      <c r="G185" s="287"/>
      <c r="H185" s="287"/>
      <c r="I185" s="287"/>
      <c r="J185" s="201" t="s">
        <v>5</v>
      </c>
      <c r="K185" s="197"/>
      <c r="L185" s="272"/>
      <c r="M185" s="288"/>
      <c r="N185" s="288">
        <f t="shared" si="15"/>
        <v>0</v>
      </c>
      <c r="O185" s="288"/>
      <c r="P185" s="288"/>
      <c r="Q185" s="288"/>
      <c r="R185" s="39"/>
      <c r="T185" s="167" t="s">
        <v>5</v>
      </c>
      <c r="U185" s="202" t="s">
        <v>44</v>
      </c>
      <c r="V185" s="38"/>
      <c r="W185" s="38"/>
      <c r="X185" s="38"/>
      <c r="Y185" s="38"/>
      <c r="Z185" s="38"/>
      <c r="AA185" s="76"/>
      <c r="AT185" s="21" t="s">
        <v>305</v>
      </c>
      <c r="AU185" s="21" t="s">
        <v>85</v>
      </c>
      <c r="AY185" s="21" t="s">
        <v>305</v>
      </c>
      <c r="BE185" s="108">
        <f>IF(U185="základná",N185,0)</f>
        <v>0</v>
      </c>
      <c r="BF185" s="108">
        <f>IF(U185="znížená",N185,0)</f>
        <v>0</v>
      </c>
      <c r="BG185" s="108">
        <f>IF(U185="zákl. prenesená",N185,0)</f>
        <v>0</v>
      </c>
      <c r="BH185" s="108">
        <f>IF(U185="zníž. prenesená",N185,0)</f>
        <v>0</v>
      </c>
      <c r="BI185" s="108">
        <f>IF(U185="nulová",N185,0)</f>
        <v>0</v>
      </c>
      <c r="BJ185" s="21" t="s">
        <v>126</v>
      </c>
      <c r="BK185" s="108">
        <f>L185*K185</f>
        <v>0</v>
      </c>
    </row>
    <row r="186" spans="2:65" s="1" customFormat="1" ht="22.35" customHeight="1">
      <c r="B186" s="37"/>
      <c r="C186" s="199" t="s">
        <v>5</v>
      </c>
      <c r="D186" s="199" t="s">
        <v>148</v>
      </c>
      <c r="E186" s="200" t="s">
        <v>5</v>
      </c>
      <c r="F186" s="287" t="s">
        <v>5</v>
      </c>
      <c r="G186" s="287"/>
      <c r="H186" s="287"/>
      <c r="I186" s="287"/>
      <c r="J186" s="201" t="s">
        <v>5</v>
      </c>
      <c r="K186" s="197"/>
      <c r="L186" s="272"/>
      <c r="M186" s="288"/>
      <c r="N186" s="288">
        <f t="shared" si="15"/>
        <v>0</v>
      </c>
      <c r="O186" s="288"/>
      <c r="P186" s="288"/>
      <c r="Q186" s="288"/>
      <c r="R186" s="39"/>
      <c r="T186" s="167" t="s">
        <v>5</v>
      </c>
      <c r="U186" s="202" t="s">
        <v>44</v>
      </c>
      <c r="V186" s="58"/>
      <c r="W186" s="58"/>
      <c r="X186" s="58"/>
      <c r="Y186" s="58"/>
      <c r="Z186" s="58"/>
      <c r="AA186" s="60"/>
      <c r="AT186" s="21" t="s">
        <v>305</v>
      </c>
      <c r="AU186" s="21" t="s">
        <v>85</v>
      </c>
      <c r="AY186" s="21" t="s">
        <v>305</v>
      </c>
      <c r="BE186" s="108">
        <f>IF(U186="základná",N186,0)</f>
        <v>0</v>
      </c>
      <c r="BF186" s="108">
        <f>IF(U186="znížená",N186,0)</f>
        <v>0</v>
      </c>
      <c r="BG186" s="108">
        <f>IF(U186="zákl. prenesená",N186,0)</f>
        <v>0</v>
      </c>
      <c r="BH186" s="108">
        <f>IF(U186="zníž. prenesená",N186,0)</f>
        <v>0</v>
      </c>
      <c r="BI186" s="108">
        <f>IF(U186="nulová",N186,0)</f>
        <v>0</v>
      </c>
      <c r="BJ186" s="21" t="s">
        <v>126</v>
      </c>
      <c r="BK186" s="108">
        <f>L186*K186</f>
        <v>0</v>
      </c>
    </row>
    <row r="187" spans="2:65" s="1" customFormat="1" ht="6.95" customHeight="1">
      <c r="B187" s="61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3"/>
    </row>
  </sheetData>
  <mergeCells count="208">
    <mergeCell ref="N121:Q121"/>
    <mergeCell ref="N122:Q122"/>
    <mergeCell ref="N123:Q123"/>
    <mergeCell ref="N163:Q163"/>
    <mergeCell ref="N171:Q171"/>
    <mergeCell ref="N179:Q179"/>
    <mergeCell ref="N181:Q181"/>
    <mergeCell ref="H1:K1"/>
    <mergeCell ref="S2:AC2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78:I178"/>
    <mergeCell ref="F180:I180"/>
    <mergeCell ref="L180:M180"/>
    <mergeCell ref="N180:Q180"/>
    <mergeCell ref="F182:I182"/>
    <mergeCell ref="L182:M182"/>
    <mergeCell ref="N182:Q182"/>
    <mergeCell ref="F183:I183"/>
    <mergeCell ref="L183:M183"/>
    <mergeCell ref="N183:Q183"/>
    <mergeCell ref="F173:I173"/>
    <mergeCell ref="F174:I174"/>
    <mergeCell ref="F175:I175"/>
    <mergeCell ref="L175:M175"/>
    <mergeCell ref="N175:Q175"/>
    <mergeCell ref="F176:I176"/>
    <mergeCell ref="L176:M176"/>
    <mergeCell ref="N176:Q176"/>
    <mergeCell ref="F177:I177"/>
    <mergeCell ref="F166:I166"/>
    <mergeCell ref="F167:I167"/>
    <mergeCell ref="F168:I168"/>
    <mergeCell ref="F169:I169"/>
    <mergeCell ref="F170:I170"/>
    <mergeCell ref="L170:M170"/>
    <mergeCell ref="N170:Q170"/>
    <mergeCell ref="F172:I172"/>
    <mergeCell ref="L172:M172"/>
    <mergeCell ref="N172:Q172"/>
    <mergeCell ref="F160:I160"/>
    <mergeCell ref="F161:I161"/>
    <mergeCell ref="F162:I162"/>
    <mergeCell ref="L162:M162"/>
    <mergeCell ref="N162:Q162"/>
    <mergeCell ref="F164:I164"/>
    <mergeCell ref="L164:M164"/>
    <mergeCell ref="N164:Q164"/>
    <mergeCell ref="F165:I165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5:I135"/>
    <mergeCell ref="L135:M135"/>
    <mergeCell ref="N135:Q135"/>
    <mergeCell ref="F136:I136"/>
    <mergeCell ref="F137:I137"/>
    <mergeCell ref="F138:I138"/>
    <mergeCell ref="F139:I139"/>
    <mergeCell ref="F140:I140"/>
    <mergeCell ref="L140:M140"/>
    <mergeCell ref="N140:Q140"/>
    <mergeCell ref="F131:I131"/>
    <mergeCell ref="L131:M131"/>
    <mergeCell ref="N131:Q131"/>
    <mergeCell ref="F132:I132"/>
    <mergeCell ref="L132:M132"/>
    <mergeCell ref="N132:Q132"/>
    <mergeCell ref="F133:I133"/>
    <mergeCell ref="F134:I134"/>
    <mergeCell ref="L134:M134"/>
    <mergeCell ref="N134:Q134"/>
    <mergeCell ref="F124:I124"/>
    <mergeCell ref="L124:M124"/>
    <mergeCell ref="N124:Q124"/>
    <mergeCell ref="F125:I125"/>
    <mergeCell ref="F126:I126"/>
    <mergeCell ref="F127:I127"/>
    <mergeCell ref="F128:I128"/>
    <mergeCell ref="F129:I129"/>
    <mergeCell ref="F130:I130"/>
    <mergeCell ref="L130:M130"/>
    <mergeCell ref="N130:Q130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182:D187">
      <formula1>"K, M"</formula1>
    </dataValidation>
    <dataValidation type="list" allowBlank="1" showInputMessage="1" showErrorMessage="1" error="Povolené sú hodnoty základná, znížená, nulová." sqref="U182:U187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2-18-1 - SO 01 RETENČNÉ P...</vt:lpstr>
      <vt:lpstr>2-18-2 - SO 02 OPRAVA SPE...</vt:lpstr>
      <vt:lpstr>2-18-3 - SO 03 SADOVÉ ÚPRAVY</vt:lpstr>
      <vt:lpstr>'2-18-1 - SO 01 RETENČNÉ P...'!Názvy_tlače</vt:lpstr>
      <vt:lpstr>'2-18-2 - SO 02 OPRAVA SPE...'!Názvy_tlače</vt:lpstr>
      <vt:lpstr>'2-18-3 - SO 03 SADOVÉ ÚPRAVY'!Názvy_tlače</vt:lpstr>
      <vt:lpstr>'Rekapitulácia stavby'!Názvy_tlače</vt:lpstr>
      <vt:lpstr>'2-18-1 - SO 01 RETENČNÉ P...'!Oblasť_tlače</vt:lpstr>
      <vt:lpstr>'2-18-2 - SO 02 OPRAVA SPE...'!Oblasť_tlače</vt:lpstr>
      <vt:lpstr>'2-18-3 - SO 03 SADOVÉ ÚPRAVY'!Oblasť_tlače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pvandriak-M91p\Peter Vandriak</dc:creator>
  <cp:lastModifiedBy>Ďurišová Zuzana Mgr</cp:lastModifiedBy>
  <dcterms:created xsi:type="dcterms:W3CDTF">2018-07-06T14:58:57Z</dcterms:created>
  <dcterms:modified xsi:type="dcterms:W3CDTF">2018-07-13T14:30:18Z</dcterms:modified>
</cp:coreProperties>
</file>