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90" yWindow="510" windowWidth="19815" windowHeight="8895" activeTab="4"/>
  </bookViews>
  <sheets>
    <sheet name="Rekapitulácia stavby" sheetId="1" r:id="rId1"/>
    <sheet name="SO 01.1. - Cyklotrasa - B..." sheetId="2" r:id="rId2"/>
    <sheet name="SO 01.2. - Cyklotrasa - B..." sheetId="3" r:id="rId3"/>
    <sheet name="SO 01.3. - Cyklotrasa - C..." sheetId="4" r:id="rId4"/>
    <sheet name="SO 02 - Lavka pre cyklistov " sheetId="5" r:id="rId5"/>
  </sheets>
  <definedNames>
    <definedName name="_xlnm.Print_Titles" localSheetId="0">'Rekapitulácia stavby'!$85:$85</definedName>
    <definedName name="_xlnm.Print_Titles" localSheetId="1">'SO 01.1. - Cyklotrasa - B...'!$125:$125</definedName>
    <definedName name="_xlnm.Print_Titles" localSheetId="2">'SO 01.2. - Cyklotrasa - B...'!$122:$122</definedName>
    <definedName name="_xlnm.Print_Titles" localSheetId="3">'SO 01.3. - Cyklotrasa - C...'!$121:$121</definedName>
    <definedName name="_xlnm.Print_Titles" localSheetId="4">'SO 02 - Lavka pre cyklistov '!$124:$124</definedName>
    <definedName name="_xlnm.Print_Area" localSheetId="0">'Rekapitulácia stavby'!$C$4:$AP$70,'Rekapitulácia stavby'!$C$76:$AP$99</definedName>
    <definedName name="_xlnm.Print_Area" localSheetId="1">'SO 01.1. - Cyklotrasa - B...'!$C$4:$R$70,'SO 01.1. - Cyklotrasa - B...'!$C$76:$R$109,'SO 01.1. - Cyklotrasa - B...'!$C$115:$R$208</definedName>
    <definedName name="_xlnm.Print_Area" localSheetId="2">'SO 01.2. - Cyklotrasa - B...'!$C$4:$R$70,'SO 01.2. - Cyklotrasa - B...'!$C$76:$R$106,'SO 01.2. - Cyklotrasa - B...'!$C$112:$R$196</definedName>
    <definedName name="_xlnm.Print_Area" localSheetId="3">'SO 01.3. - Cyklotrasa - C...'!$C$4:$R$70,'SO 01.3. - Cyklotrasa - C...'!$C$76:$R$105,'SO 01.3. - Cyklotrasa - C...'!$C$111:$R$170</definedName>
    <definedName name="_xlnm.Print_Area" localSheetId="4">'SO 02 - Lavka pre cyklistov '!$C$4:$R$70,'SO 02 - Lavka pre cyklistov '!$C$76:$R$108,'SO 02 - Lavka pre cyklistov '!$C$114:$R$201</definedName>
  </definedNames>
  <calcPr calcId="125725"/>
</workbook>
</file>

<file path=xl/calcChain.xml><?xml version="1.0" encoding="utf-8"?>
<calcChain xmlns="http://schemas.openxmlformats.org/spreadsheetml/2006/main">
  <c r="P9" i="4"/>
  <c r="AY91" i="1" l="1"/>
  <c r="AX91"/>
  <c r="BJ201" i="5"/>
  <c r="BI201"/>
  <c r="BH201"/>
  <c r="BF201"/>
  <c r="BL201"/>
  <c r="O201" s="1"/>
  <c r="BG201" s="1"/>
  <c r="BJ200"/>
  <c r="BI200"/>
  <c r="BH200"/>
  <c r="BF200"/>
  <c r="BL200"/>
  <c r="O200"/>
  <c r="BG200" s="1"/>
  <c r="BJ199"/>
  <c r="BI199"/>
  <c r="BH199"/>
  <c r="BF199"/>
  <c r="BL199"/>
  <c r="O199" s="1"/>
  <c r="BG199" s="1"/>
  <c r="BJ198"/>
  <c r="BI198"/>
  <c r="BH198"/>
  <c r="BF198"/>
  <c r="BL198"/>
  <c r="O198"/>
  <c r="BG198" s="1"/>
  <c r="BJ197"/>
  <c r="BI197"/>
  <c r="BH197"/>
  <c r="BF197"/>
  <c r="BL197"/>
  <c r="BL196" s="1"/>
  <c r="O196" s="1"/>
  <c r="O98" s="1"/>
  <c r="BJ195"/>
  <c r="BI195"/>
  <c r="BH195"/>
  <c r="BF195"/>
  <c r="AB195"/>
  <c r="Z195"/>
  <c r="X195"/>
  <c r="BL195"/>
  <c r="O195"/>
  <c r="BG195"/>
  <c r="BJ194"/>
  <c r="BI194"/>
  <c r="BH194"/>
  <c r="BF194"/>
  <c r="AB194"/>
  <c r="Z194"/>
  <c r="X194"/>
  <c r="BL194"/>
  <c r="O194"/>
  <c r="BG194"/>
  <c r="BJ193"/>
  <c r="BI193"/>
  <c r="BH193"/>
  <c r="BF193"/>
  <c r="AB193"/>
  <c r="Z193"/>
  <c r="X193"/>
  <c r="BL193"/>
  <c r="O193"/>
  <c r="BG193"/>
  <c r="BJ192"/>
  <c r="BI192"/>
  <c r="BH192"/>
  <c r="BF192"/>
  <c r="AB192"/>
  <c r="Z192"/>
  <c r="X192"/>
  <c r="BL192"/>
  <c r="O192"/>
  <c r="BG192"/>
  <c r="BJ191"/>
  <c r="BI191"/>
  <c r="BH191"/>
  <c r="BF191"/>
  <c r="AB191"/>
  <c r="Z191"/>
  <c r="X191"/>
  <c r="BL191"/>
  <c r="O191"/>
  <c r="BG191"/>
  <c r="BJ190"/>
  <c r="BI190"/>
  <c r="BH190"/>
  <c r="BF190"/>
  <c r="AB190"/>
  <c r="AB189"/>
  <c r="AB188" s="1"/>
  <c r="Z190"/>
  <c r="Z189" s="1"/>
  <c r="Z188" s="1"/>
  <c r="X190"/>
  <c r="X189"/>
  <c r="X188" s="1"/>
  <c r="BL190"/>
  <c r="BL189" s="1"/>
  <c r="O190"/>
  <c r="BG190"/>
  <c r="BJ187"/>
  <c r="BI187"/>
  <c r="BH187"/>
  <c r="BF187"/>
  <c r="AB187"/>
  <c r="AB186"/>
  <c r="Z187"/>
  <c r="Z186"/>
  <c r="X187"/>
  <c r="X186"/>
  <c r="BL187"/>
  <c r="BL186"/>
  <c r="O186" s="1"/>
  <c r="O95" s="1"/>
  <c r="O187"/>
  <c r="BG187" s="1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AB179"/>
  <c r="Z180"/>
  <c r="Z179"/>
  <c r="X180"/>
  <c r="X179"/>
  <c r="BL180"/>
  <c r="BL179"/>
  <c r="O179" s="1"/>
  <c r="O94" s="1"/>
  <c r="O180"/>
  <c r="BG180" s="1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AB167"/>
  <c r="Z168"/>
  <c r="Z167"/>
  <c r="X168"/>
  <c r="X167"/>
  <c r="BL168"/>
  <c r="BL167"/>
  <c r="O167" s="1"/>
  <c r="O93" s="1"/>
  <c r="O168"/>
  <c r="BG168" s="1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Z163"/>
  <c r="X163"/>
  <c r="BL163"/>
  <c r="O163"/>
  <c r="BG163"/>
  <c r="BJ162"/>
  <c r="BI162"/>
  <c r="BH162"/>
  <c r="BF162"/>
  <c r="AB162"/>
  <c r="Z162"/>
  <c r="X162"/>
  <c r="BL162"/>
  <c r="O162"/>
  <c r="BG162"/>
  <c r="BJ161"/>
  <c r="BI161"/>
  <c r="BH161"/>
  <c r="BF161"/>
  <c r="AB161"/>
  <c r="AB160"/>
  <c r="Z161"/>
  <c r="Z160"/>
  <c r="X161"/>
  <c r="X160"/>
  <c r="BL161"/>
  <c r="BL160"/>
  <c r="O160" s="1"/>
  <c r="O92" s="1"/>
  <c r="O161"/>
  <c r="BG161" s="1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1" s="1"/>
  <c r="O144"/>
  <c r="BG144" s="1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0"/>
  <c r="BI130"/>
  <c r="BH130"/>
  <c r="BF130"/>
  <c r="AB130"/>
  <c r="Z130"/>
  <c r="X130"/>
  <c r="BL130"/>
  <c r="O130"/>
  <c r="BG130"/>
  <c r="BJ129"/>
  <c r="BI129"/>
  <c r="BH129"/>
  <c r="BF129"/>
  <c r="AB129"/>
  <c r="Z129"/>
  <c r="X129"/>
  <c r="BL129"/>
  <c r="O129"/>
  <c r="BG129"/>
  <c r="BJ128"/>
  <c r="BI128"/>
  <c r="BH128"/>
  <c r="BF128"/>
  <c r="AB128"/>
  <c r="AB127"/>
  <c r="AB126" s="1"/>
  <c r="AB125" s="1"/>
  <c r="Z128"/>
  <c r="Z127"/>
  <c r="Z126" s="1"/>
  <c r="Z125" s="1"/>
  <c r="X128"/>
  <c r="X127"/>
  <c r="X126" s="1"/>
  <c r="X125" s="1"/>
  <c r="AU91" i="1" s="1"/>
  <c r="BL128" i="5"/>
  <c r="BL127" s="1"/>
  <c r="O128"/>
  <c r="BG128" s="1"/>
  <c r="F119"/>
  <c r="F11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BI102"/>
  <c r="BH102"/>
  <c r="BF102"/>
  <c r="BJ101"/>
  <c r="H36" s="1"/>
  <c r="BD91" i="1" s="1"/>
  <c r="BI101" i="5"/>
  <c r="H35"/>
  <c r="BC91" i="1" s="1"/>
  <c r="BH101" i="5"/>
  <c r="H34" s="1"/>
  <c r="BB91" i="1" s="1"/>
  <c r="BF101" i="5"/>
  <c r="N32"/>
  <c r="AV91" i="1" s="1"/>
  <c r="H32" i="5"/>
  <c r="AZ91" i="1" s="1"/>
  <c r="F81" i="5"/>
  <c r="F79"/>
  <c r="P21"/>
  <c r="E21"/>
  <c r="N122"/>
  <c r="N84"/>
  <c r="P20"/>
  <c r="P18"/>
  <c r="E18"/>
  <c r="N121" s="1"/>
  <c r="P17"/>
  <c r="P15"/>
  <c r="E15"/>
  <c r="F122"/>
  <c r="F84"/>
  <c r="P14"/>
  <c r="P12"/>
  <c r="E12"/>
  <c r="F121" s="1"/>
  <c r="F83"/>
  <c r="P11"/>
  <c r="P9"/>
  <c r="N119" s="1"/>
  <c r="F6"/>
  <c r="F116" s="1"/>
  <c r="F78"/>
  <c r="AY90" i="1"/>
  <c r="AX90"/>
  <c r="BJ170" i="4"/>
  <c r="BI170"/>
  <c r="BH170"/>
  <c r="BF170"/>
  <c r="BL170"/>
  <c r="O170" s="1"/>
  <c r="BG170" s="1"/>
  <c r="BJ169"/>
  <c r="BI169"/>
  <c r="BH169"/>
  <c r="BF169"/>
  <c r="BL169"/>
  <c r="O169"/>
  <c r="BG169" s="1"/>
  <c r="BJ168"/>
  <c r="BI168"/>
  <c r="BH168"/>
  <c r="BF168"/>
  <c r="BL168"/>
  <c r="O168" s="1"/>
  <c r="BG168" s="1"/>
  <c r="BJ167"/>
  <c r="BI167"/>
  <c r="BH167"/>
  <c r="BF167"/>
  <c r="BL167"/>
  <c r="O167" s="1"/>
  <c r="BG167" s="1"/>
  <c r="BJ166"/>
  <c r="BI166"/>
  <c r="BH166"/>
  <c r="BF166"/>
  <c r="BL166"/>
  <c r="BL165" s="1"/>
  <c r="O165" s="1"/>
  <c r="O95" s="1"/>
  <c r="BJ164"/>
  <c r="BI164"/>
  <c r="BH164"/>
  <c r="BF164"/>
  <c r="AB164"/>
  <c r="AB163" s="1"/>
  <c r="Z164"/>
  <c r="Z163" s="1"/>
  <c r="X164"/>
  <c r="X163" s="1"/>
  <c r="BL164"/>
  <c r="BL163" s="1"/>
  <c r="O163" s="1"/>
  <c r="O94" s="1"/>
  <c r="O164"/>
  <c r="BG164"/>
  <c r="BJ162"/>
  <c r="BI162"/>
  <c r="BH162"/>
  <c r="BF162"/>
  <c r="AB162"/>
  <c r="Z162"/>
  <c r="X162"/>
  <c r="BL162"/>
  <c r="O162"/>
  <c r="BG162" s="1"/>
  <c r="BJ161"/>
  <c r="BI161"/>
  <c r="BH161"/>
  <c r="BF161"/>
  <c r="AB161"/>
  <c r="Z161"/>
  <c r="X161"/>
  <c r="BL161"/>
  <c r="O161"/>
  <c r="BG161" s="1"/>
  <c r="BJ160"/>
  <c r="BI160"/>
  <c r="BH160"/>
  <c r="BF160"/>
  <c r="AB160"/>
  <c r="Z160"/>
  <c r="X160"/>
  <c r="BL160"/>
  <c r="O160"/>
  <c r="BG160" s="1"/>
  <c r="BJ159"/>
  <c r="BI159"/>
  <c r="BH159"/>
  <c r="BF159"/>
  <c r="AB159"/>
  <c r="Z159"/>
  <c r="X159"/>
  <c r="BL159"/>
  <c r="O159"/>
  <c r="BG159" s="1"/>
  <c r="BJ158"/>
  <c r="BI158"/>
  <c r="BH158"/>
  <c r="BF158"/>
  <c r="AB158"/>
  <c r="Z158"/>
  <c r="X158"/>
  <c r="BL158"/>
  <c r="O158"/>
  <c r="BG158" s="1"/>
  <c r="BJ157"/>
  <c r="BI157"/>
  <c r="BH157"/>
  <c r="BF157"/>
  <c r="AB157"/>
  <c r="Z157"/>
  <c r="X157"/>
  <c r="BL157"/>
  <c r="O157"/>
  <c r="BG157" s="1"/>
  <c r="BJ156"/>
  <c r="BI156"/>
  <c r="BH156"/>
  <c r="BF156"/>
  <c r="AB156"/>
  <c r="Z156"/>
  <c r="X156"/>
  <c r="BL156"/>
  <c r="O156"/>
  <c r="BG156" s="1"/>
  <c r="BJ155"/>
  <c r="BI155"/>
  <c r="BH155"/>
  <c r="BF155"/>
  <c r="AB155"/>
  <c r="Z155"/>
  <c r="X155"/>
  <c r="BL155"/>
  <c r="O155"/>
  <c r="BG155" s="1"/>
  <c r="BJ154"/>
  <c r="BI154"/>
  <c r="BH154"/>
  <c r="BF154"/>
  <c r="AB154"/>
  <c r="Z154"/>
  <c r="X154"/>
  <c r="BL154"/>
  <c r="O154"/>
  <c r="BG154" s="1"/>
  <c r="BJ153"/>
  <c r="BI153"/>
  <c r="BH153"/>
  <c r="BF153"/>
  <c r="AB153"/>
  <c r="Z153"/>
  <c r="X153"/>
  <c r="BL153"/>
  <c r="O153"/>
  <c r="BG153" s="1"/>
  <c r="BJ152"/>
  <c r="BI152"/>
  <c r="BH152"/>
  <c r="BF152"/>
  <c r="AB152"/>
  <c r="Z152"/>
  <c r="X152"/>
  <c r="BL152"/>
  <c r="O152"/>
  <c r="BG152" s="1"/>
  <c r="BJ151"/>
  <c r="BI151"/>
  <c r="BH151"/>
  <c r="BF151"/>
  <c r="AB151"/>
  <c r="Z151"/>
  <c r="X151"/>
  <c r="BL151"/>
  <c r="O151"/>
  <c r="BG151" s="1"/>
  <c r="BJ150"/>
  <c r="BI150"/>
  <c r="BH150"/>
  <c r="BF150"/>
  <c r="AB150"/>
  <c r="Z150"/>
  <c r="X150"/>
  <c r="BL150"/>
  <c r="O150"/>
  <c r="BG150" s="1"/>
  <c r="BJ149"/>
  <c r="BI149"/>
  <c r="BH149"/>
  <c r="BF149"/>
  <c r="AB149"/>
  <c r="Z149"/>
  <c r="X149"/>
  <c r="BL149"/>
  <c r="O149"/>
  <c r="BG149" s="1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Z144"/>
  <c r="X144"/>
  <c r="BL144"/>
  <c r="O144"/>
  <c r="BG144"/>
  <c r="BJ143"/>
  <c r="BI143"/>
  <c r="BH143"/>
  <c r="BF143"/>
  <c r="AB143"/>
  <c r="Z143"/>
  <c r="X143"/>
  <c r="BL143"/>
  <c r="O143"/>
  <c r="BG143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AB139"/>
  <c r="Z140"/>
  <c r="Z139"/>
  <c r="X140"/>
  <c r="X139"/>
  <c r="BL140"/>
  <c r="BL139"/>
  <c r="O139" s="1"/>
  <c r="O93" s="1"/>
  <c r="O140"/>
  <c r="BG140" s="1"/>
  <c r="BJ138"/>
  <c r="BI138"/>
  <c r="BH138"/>
  <c r="BF138"/>
  <c r="AB138"/>
  <c r="Z138"/>
  <c r="X138"/>
  <c r="BL138"/>
  <c r="O138"/>
  <c r="BG138" s="1"/>
  <c r="BJ137"/>
  <c r="BI137"/>
  <c r="BH137"/>
  <c r="BF137"/>
  <c r="AB137"/>
  <c r="Z137"/>
  <c r="X137"/>
  <c r="BL137"/>
  <c r="O137"/>
  <c r="BG137" s="1"/>
  <c r="BJ136"/>
  <c r="BI136"/>
  <c r="BH136"/>
  <c r="BF136"/>
  <c r="AB136"/>
  <c r="Z136"/>
  <c r="X136"/>
  <c r="BL136"/>
  <c r="O136"/>
  <c r="BG136" s="1"/>
  <c r="BJ135"/>
  <c r="BI135"/>
  <c r="BH135"/>
  <c r="BF135"/>
  <c r="AB135"/>
  <c r="Z135"/>
  <c r="X135"/>
  <c r="BL135"/>
  <c r="O135"/>
  <c r="BG135" s="1"/>
  <c r="BJ134"/>
  <c r="BI134"/>
  <c r="BH134"/>
  <c r="BF134"/>
  <c r="AB134"/>
  <c r="AB133" s="1"/>
  <c r="Z134"/>
  <c r="Z133" s="1"/>
  <c r="X134"/>
  <c r="X133" s="1"/>
  <c r="BL134"/>
  <c r="BL133" s="1"/>
  <c r="O133" s="1"/>
  <c r="O92" s="1"/>
  <c r="O134"/>
  <c r="BG134" s="1"/>
  <c r="BJ132"/>
  <c r="BI132"/>
  <c r="BH132"/>
  <c r="BF132"/>
  <c r="AB132"/>
  <c r="Z132"/>
  <c r="X132"/>
  <c r="BL132"/>
  <c r="O132"/>
  <c r="BG132"/>
  <c r="BJ131"/>
  <c r="BI131"/>
  <c r="BH131"/>
  <c r="BF131"/>
  <c r="AB131"/>
  <c r="AB130"/>
  <c r="Z131"/>
  <c r="Z130"/>
  <c r="X131"/>
  <c r="X130"/>
  <c r="BL131"/>
  <c r="BL130"/>
  <c r="O130" s="1"/>
  <c r="O91" s="1"/>
  <c r="O131"/>
  <c r="BG131" s="1"/>
  <c r="BJ129"/>
  <c r="BI129"/>
  <c r="BH129"/>
  <c r="BF129"/>
  <c r="AB129"/>
  <c r="Z129"/>
  <c r="X129"/>
  <c r="BL129"/>
  <c r="O129"/>
  <c r="BG129" s="1"/>
  <c r="BJ128"/>
  <c r="BI128"/>
  <c r="BH128"/>
  <c r="BF128"/>
  <c r="AB128"/>
  <c r="Z128"/>
  <c r="X128"/>
  <c r="BL128"/>
  <c r="O128"/>
  <c r="BG128" s="1"/>
  <c r="BJ127"/>
  <c r="BI127"/>
  <c r="BH127"/>
  <c r="BF127"/>
  <c r="AB127"/>
  <c r="Z127"/>
  <c r="X127"/>
  <c r="BL127"/>
  <c r="O127"/>
  <c r="BG127" s="1"/>
  <c r="BJ126"/>
  <c r="BI126"/>
  <c r="BH126"/>
  <c r="BF126"/>
  <c r="AB126"/>
  <c r="Z126"/>
  <c r="X126"/>
  <c r="BL126"/>
  <c r="O126"/>
  <c r="BG126" s="1"/>
  <c r="BJ125"/>
  <c r="BI125"/>
  <c r="BH125"/>
  <c r="BF125"/>
  <c r="AB125"/>
  <c r="AB124" s="1"/>
  <c r="AB123" s="1"/>
  <c r="AB122" s="1"/>
  <c r="Z125"/>
  <c r="Z124" s="1"/>
  <c r="Z123" s="1"/>
  <c r="Z122" s="1"/>
  <c r="X125"/>
  <c r="X124" s="1"/>
  <c r="X123" s="1"/>
  <c r="X122" s="1"/>
  <c r="AU90" i="1" s="1"/>
  <c r="BL125" i="4"/>
  <c r="BL124" s="1"/>
  <c r="O125"/>
  <c r="BG125" s="1"/>
  <c r="F116"/>
  <c r="F11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BI99"/>
  <c r="BH99"/>
  <c r="BF99"/>
  <c r="BJ98"/>
  <c r="H36" s="1"/>
  <c r="BD90" i="1" s="1"/>
  <c r="BI98" i="4"/>
  <c r="H35"/>
  <c r="BC90" i="1" s="1"/>
  <c r="BH98" i="4"/>
  <c r="BF98"/>
  <c r="N32" s="1"/>
  <c r="AV90" i="1" s="1"/>
  <c r="H32" i="4"/>
  <c r="AZ90" i="1" s="1"/>
  <c r="F81" i="4"/>
  <c r="F79"/>
  <c r="P21"/>
  <c r="E21"/>
  <c r="N119" s="1"/>
  <c r="P20"/>
  <c r="P18"/>
  <c r="E18"/>
  <c r="N118" s="1"/>
  <c r="P17"/>
  <c r="P15"/>
  <c r="E15"/>
  <c r="F119" s="1"/>
  <c r="F84"/>
  <c r="P14"/>
  <c r="P12"/>
  <c r="E12"/>
  <c r="F118" s="1"/>
  <c r="P11"/>
  <c r="N116"/>
  <c r="F6"/>
  <c r="F113" s="1"/>
  <c r="O142" i="3"/>
  <c r="O91" s="1"/>
  <c r="AY89" i="1"/>
  <c r="AX89"/>
  <c r="BJ196" i="3"/>
  <c r="BI196"/>
  <c r="BH196"/>
  <c r="BF196"/>
  <c r="BL196"/>
  <c r="O196"/>
  <c r="BG196" s="1"/>
  <c r="BJ195"/>
  <c r="BI195"/>
  <c r="BH195"/>
  <c r="BF195"/>
  <c r="BL195"/>
  <c r="O195" s="1"/>
  <c r="BG195" s="1"/>
  <c r="BJ194"/>
  <c r="BI194"/>
  <c r="BH194"/>
  <c r="BF194"/>
  <c r="BL194"/>
  <c r="O194"/>
  <c r="BG194" s="1"/>
  <c r="BJ193"/>
  <c r="BI193"/>
  <c r="BH193"/>
  <c r="BF193"/>
  <c r="BL193"/>
  <c r="O193" s="1"/>
  <c r="BG193" s="1"/>
  <c r="BJ192"/>
  <c r="BI192"/>
  <c r="BH192"/>
  <c r="BF192"/>
  <c r="BL192"/>
  <c r="BL191"/>
  <c r="O191" s="1"/>
  <c r="O96" s="1"/>
  <c r="O192"/>
  <c r="BG192" s="1"/>
  <c r="BJ190"/>
  <c r="BI190"/>
  <c r="BH190"/>
  <c r="BF190"/>
  <c r="AB190"/>
  <c r="AB189"/>
  <c r="Z190"/>
  <c r="Z189"/>
  <c r="X190"/>
  <c r="X189"/>
  <c r="BL190"/>
  <c r="BL189"/>
  <c r="O189" s="1"/>
  <c r="O95" s="1"/>
  <c r="O190"/>
  <c r="BG190" s="1"/>
  <c r="BJ188"/>
  <c r="BI188"/>
  <c r="BH188"/>
  <c r="BF188"/>
  <c r="AB188"/>
  <c r="Z188"/>
  <c r="X188"/>
  <c r="BL188"/>
  <c r="O188"/>
  <c r="BG188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AB162"/>
  <c r="Z163"/>
  <c r="Z162"/>
  <c r="X163"/>
  <c r="X162"/>
  <c r="BL163"/>
  <c r="BL162"/>
  <c r="O162" s="1"/>
  <c r="O94" s="1"/>
  <c r="O163"/>
  <c r="BG163" s="1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AB146"/>
  <c r="Z147"/>
  <c r="Z146"/>
  <c r="X147"/>
  <c r="X146"/>
  <c r="BL147"/>
  <c r="BL146"/>
  <c r="O146" s="1"/>
  <c r="O93" s="1"/>
  <c r="O147"/>
  <c r="BG147" s="1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2" s="1"/>
  <c r="O144"/>
  <c r="BG144" s="1"/>
  <c r="BJ141"/>
  <c r="BI141"/>
  <c r="BH141"/>
  <c r="BF141"/>
  <c r="AB141"/>
  <c r="Z141"/>
  <c r="X141"/>
  <c r="BL141"/>
  <c r="O141"/>
  <c r="BG141" s="1"/>
  <c r="BJ140"/>
  <c r="BI140"/>
  <c r="BH140"/>
  <c r="BF140"/>
  <c r="AB140"/>
  <c r="Z140"/>
  <c r="X140"/>
  <c r="BL140"/>
  <c r="O140"/>
  <c r="BG140" s="1"/>
  <c r="BJ139"/>
  <c r="BI139"/>
  <c r="BH139"/>
  <c r="BF139"/>
  <c r="AB139"/>
  <c r="Z139"/>
  <c r="X139"/>
  <c r="BL139"/>
  <c r="O139"/>
  <c r="BG139" s="1"/>
  <c r="BJ138"/>
  <c r="BI138"/>
  <c r="BH138"/>
  <c r="BF138"/>
  <c r="AB138"/>
  <c r="Z138"/>
  <c r="X138"/>
  <c r="BL138"/>
  <c r="O138"/>
  <c r="BG138" s="1"/>
  <c r="BJ137"/>
  <c r="BI137"/>
  <c r="BH137"/>
  <c r="BF137"/>
  <c r="AB137"/>
  <c r="Z137"/>
  <c r="X137"/>
  <c r="BL137"/>
  <c r="O137"/>
  <c r="BG137" s="1"/>
  <c r="BJ136"/>
  <c r="BI136"/>
  <c r="BH136"/>
  <c r="BF136"/>
  <c r="AB136"/>
  <c r="Z136"/>
  <c r="X136"/>
  <c r="BL136"/>
  <c r="O136"/>
  <c r="BG136" s="1"/>
  <c r="BJ135"/>
  <c r="BI135"/>
  <c r="BH135"/>
  <c r="BF135"/>
  <c r="AB135"/>
  <c r="Z135"/>
  <c r="X135"/>
  <c r="BL135"/>
  <c r="O135"/>
  <c r="BG135" s="1"/>
  <c r="BJ134"/>
  <c r="BI134"/>
  <c r="BH134"/>
  <c r="BF134"/>
  <c r="AB134"/>
  <c r="Z134"/>
  <c r="X134"/>
  <c r="BL134"/>
  <c r="O134"/>
  <c r="BG134" s="1"/>
  <c r="BJ133"/>
  <c r="BI133"/>
  <c r="BH133"/>
  <c r="BF133"/>
  <c r="AB133"/>
  <c r="Z133"/>
  <c r="X133"/>
  <c r="BL133"/>
  <c r="O133"/>
  <c r="BG133" s="1"/>
  <c r="BJ132"/>
  <c r="BI132"/>
  <c r="BH132"/>
  <c r="BF132"/>
  <c r="AB132"/>
  <c r="Z132"/>
  <c r="X132"/>
  <c r="BL132"/>
  <c r="O132"/>
  <c r="BG132" s="1"/>
  <c r="BJ131"/>
  <c r="BI131"/>
  <c r="BH131"/>
  <c r="BF131"/>
  <c r="AB131"/>
  <c r="Z131"/>
  <c r="X131"/>
  <c r="BL131"/>
  <c r="O131"/>
  <c r="BG131" s="1"/>
  <c r="BJ130"/>
  <c r="BI130"/>
  <c r="BH130"/>
  <c r="BF130"/>
  <c r="AB130"/>
  <c r="Z130"/>
  <c r="X130"/>
  <c r="BL130"/>
  <c r="O130"/>
  <c r="BG130" s="1"/>
  <c r="BJ129"/>
  <c r="BI129"/>
  <c r="BH129"/>
  <c r="BF129"/>
  <c r="AB129"/>
  <c r="Z129"/>
  <c r="X129"/>
  <c r="BL129"/>
  <c r="O129"/>
  <c r="BG129" s="1"/>
  <c r="BJ128"/>
  <c r="BI128"/>
  <c r="BH128"/>
  <c r="BF128"/>
  <c r="AB128"/>
  <c r="Z128"/>
  <c r="X128"/>
  <c r="BL128"/>
  <c r="O128"/>
  <c r="BG128" s="1"/>
  <c r="BJ127"/>
  <c r="BI127"/>
  <c r="BH127"/>
  <c r="BF127"/>
  <c r="AB127"/>
  <c r="Z127"/>
  <c r="X127"/>
  <c r="BL127"/>
  <c r="O127"/>
  <c r="BG127" s="1"/>
  <c r="BJ126"/>
  <c r="BI126"/>
  <c r="BH126"/>
  <c r="BF126"/>
  <c r="AB126"/>
  <c r="AB125" s="1"/>
  <c r="AB124" s="1"/>
  <c r="AB123" s="1"/>
  <c r="Z126"/>
  <c r="Z125" s="1"/>
  <c r="Z124" s="1"/>
  <c r="Z123" s="1"/>
  <c r="X126"/>
  <c r="X125" s="1"/>
  <c r="X124" s="1"/>
  <c r="X123" s="1"/>
  <c r="AU89" i="1" s="1"/>
  <c r="BL126" i="3"/>
  <c r="BL125"/>
  <c r="O125" s="1"/>
  <c r="O90" s="1"/>
  <c r="BL124"/>
  <c r="O124" s="1"/>
  <c r="O89" s="1"/>
  <c r="BL123"/>
  <c r="O123" s="1"/>
  <c r="O88" s="1"/>
  <c r="O126"/>
  <c r="BG126"/>
  <c r="F117"/>
  <c r="F115"/>
  <c r="BJ104"/>
  <c r="BI104"/>
  <c r="BH104"/>
  <c r="BF10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H36"/>
  <c r="BD89" i="1" s="1"/>
  <c r="BI99" i="3"/>
  <c r="H35" s="1"/>
  <c r="BC89" i="1" s="1"/>
  <c r="BH99" i="3"/>
  <c r="H34"/>
  <c r="BB89" i="1" s="1"/>
  <c r="BF99" i="3"/>
  <c r="N32" s="1"/>
  <c r="AV89" i="1" s="1"/>
  <c r="F81" i="3"/>
  <c r="F79"/>
  <c r="P21"/>
  <c r="E21"/>
  <c r="N120" s="1"/>
  <c r="P20"/>
  <c r="P18"/>
  <c r="E18"/>
  <c r="N119" s="1"/>
  <c r="N83"/>
  <c r="P17"/>
  <c r="P15"/>
  <c r="E15"/>
  <c r="F120" s="1"/>
  <c r="P14"/>
  <c r="P12"/>
  <c r="E12"/>
  <c r="F119"/>
  <c r="F83"/>
  <c r="P11"/>
  <c r="P9"/>
  <c r="N117"/>
  <c r="N81"/>
  <c r="F6"/>
  <c r="F114" s="1"/>
  <c r="AY88" i="1"/>
  <c r="AX88"/>
  <c r="BJ208" i="2"/>
  <c r="BI208"/>
  <c r="BH208"/>
  <c r="BF208"/>
  <c r="BL208"/>
  <c r="O208"/>
  <c r="BG208" s="1"/>
  <c r="BJ207"/>
  <c r="BI207"/>
  <c r="BH207"/>
  <c r="BF207"/>
  <c r="BL207"/>
  <c r="O207" s="1"/>
  <c r="BG207" s="1"/>
  <c r="BJ206"/>
  <c r="BI206"/>
  <c r="BH206"/>
  <c r="BF206"/>
  <c r="BL206"/>
  <c r="O206"/>
  <c r="BG206" s="1"/>
  <c r="BJ205"/>
  <c r="BI205"/>
  <c r="BH205"/>
  <c r="BF205"/>
  <c r="BL205"/>
  <c r="O205" s="1"/>
  <c r="BG205" s="1"/>
  <c r="BJ204"/>
  <c r="BI204"/>
  <c r="BH204"/>
  <c r="BF204"/>
  <c r="BL204"/>
  <c r="BL203"/>
  <c r="O203" s="1"/>
  <c r="O204"/>
  <c r="BG204" s="1"/>
  <c r="O99"/>
  <c r="BJ202"/>
  <c r="BI202"/>
  <c r="BH202"/>
  <c r="BF202"/>
  <c r="AB202"/>
  <c r="Z202"/>
  <c r="X202"/>
  <c r="BL202"/>
  <c r="O202"/>
  <c r="BG202"/>
  <c r="BJ201"/>
  <c r="BI201"/>
  <c r="BH201"/>
  <c r="BF201"/>
  <c r="AB201"/>
  <c r="Z201"/>
  <c r="X201"/>
  <c r="BL201"/>
  <c r="O201"/>
  <c r="BG201"/>
  <c r="BJ200"/>
  <c r="BI200"/>
  <c r="BH200"/>
  <c r="BF200"/>
  <c r="AB200"/>
  <c r="AB199"/>
  <c r="AB198" s="1"/>
  <c r="Z200"/>
  <c r="X200"/>
  <c r="X199"/>
  <c r="X198" s="1"/>
  <c r="BL200"/>
  <c r="O200"/>
  <c r="BG200"/>
  <c r="BJ197"/>
  <c r="BI197"/>
  <c r="BH197"/>
  <c r="BF197"/>
  <c r="AB197"/>
  <c r="AB196"/>
  <c r="Z197"/>
  <c r="Z196"/>
  <c r="X197"/>
  <c r="X196"/>
  <c r="BL197"/>
  <c r="BL196"/>
  <c r="O196" s="1"/>
  <c r="O197"/>
  <c r="BG197" s="1"/>
  <c r="O96"/>
  <c r="BJ195"/>
  <c r="BI195"/>
  <c r="BH195"/>
  <c r="BF195"/>
  <c r="AB195"/>
  <c r="Z195"/>
  <c r="X195"/>
  <c r="BL195"/>
  <c r="O195"/>
  <c r="BG195"/>
  <c r="BJ194"/>
  <c r="BI194"/>
  <c r="BH194"/>
  <c r="BF194"/>
  <c r="AB194"/>
  <c r="Z194"/>
  <c r="X194"/>
  <c r="BL194"/>
  <c r="O194"/>
  <c r="BG194"/>
  <c r="BJ193"/>
  <c r="BI193"/>
  <c r="BH193"/>
  <c r="BF193"/>
  <c r="AB193"/>
  <c r="Z193"/>
  <c r="X193"/>
  <c r="BL193"/>
  <c r="O193"/>
  <c r="BG193"/>
  <c r="BJ192"/>
  <c r="BI192"/>
  <c r="BH192"/>
  <c r="BF192"/>
  <c r="AB192"/>
  <c r="Z192"/>
  <c r="X192"/>
  <c r="BL192"/>
  <c r="O192"/>
  <c r="BG192"/>
  <c r="BJ191"/>
  <c r="BI191"/>
  <c r="BH191"/>
  <c r="BF191"/>
  <c r="AB191"/>
  <c r="Z191"/>
  <c r="X191"/>
  <c r="BL191"/>
  <c r="O191"/>
  <c r="BG191"/>
  <c r="BJ190"/>
  <c r="BI190"/>
  <c r="BH190"/>
  <c r="BF190"/>
  <c r="AB190"/>
  <c r="Z190"/>
  <c r="X190"/>
  <c r="BL190"/>
  <c r="O190"/>
  <c r="BG190"/>
  <c r="BJ189"/>
  <c r="BI189"/>
  <c r="BH189"/>
  <c r="BF189"/>
  <c r="AB189"/>
  <c r="Z189"/>
  <c r="X189"/>
  <c r="BL189"/>
  <c r="O189"/>
  <c r="BG189"/>
  <c r="BJ188"/>
  <c r="BI188"/>
  <c r="BH188"/>
  <c r="BF188"/>
  <c r="AB188"/>
  <c r="Z188"/>
  <c r="X188"/>
  <c r="BL188"/>
  <c r="O188"/>
  <c r="BG188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AB163"/>
  <c r="Z164"/>
  <c r="Z163"/>
  <c r="X164"/>
  <c r="X163"/>
  <c r="BL164"/>
  <c r="BL163"/>
  <c r="O163" s="1"/>
  <c r="O95" s="1"/>
  <c r="O164"/>
  <c r="BG164" s="1"/>
  <c r="BJ162"/>
  <c r="BI162"/>
  <c r="BH162"/>
  <c r="BF162"/>
  <c r="AB162"/>
  <c r="Z162"/>
  <c r="X162"/>
  <c r="BL162"/>
  <c r="O162"/>
  <c r="BG162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AB154"/>
  <c r="Z155"/>
  <c r="Z154"/>
  <c r="X155"/>
  <c r="X154"/>
  <c r="BL155"/>
  <c r="BL154"/>
  <c r="O154" s="1"/>
  <c r="O94" s="1"/>
  <c r="O155"/>
  <c r="BG155" s="1"/>
  <c r="BJ153"/>
  <c r="BI153"/>
  <c r="BH153"/>
  <c r="BF153"/>
  <c r="AB153"/>
  <c r="AB152"/>
  <c r="Z153"/>
  <c r="Z152"/>
  <c r="X153"/>
  <c r="X152"/>
  <c r="BL153"/>
  <c r="BL152"/>
  <c r="O152" s="1"/>
  <c r="O93" s="1"/>
  <c r="O153"/>
  <c r="BG153" s="1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AB145"/>
  <c r="Z146"/>
  <c r="Z145"/>
  <c r="X146"/>
  <c r="X145"/>
  <c r="BL146"/>
  <c r="BL145"/>
  <c r="O145" s="1"/>
  <c r="O92" s="1"/>
  <c r="O146"/>
  <c r="BG146" s="1"/>
  <c r="BJ144"/>
  <c r="BI144"/>
  <c r="BH144"/>
  <c r="BF144"/>
  <c r="AB144"/>
  <c r="AB143"/>
  <c r="Z144"/>
  <c r="Z143"/>
  <c r="X144"/>
  <c r="X143"/>
  <c r="BL144"/>
  <c r="BL143"/>
  <c r="O143" s="1"/>
  <c r="O144"/>
  <c r="BG144" s="1"/>
  <c r="O91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9"/>
  <c r="BI139"/>
  <c r="BH139"/>
  <c r="BF139"/>
  <c r="AB139"/>
  <c r="Z139"/>
  <c r="X139"/>
  <c r="BL139"/>
  <c r="O139"/>
  <c r="BG139"/>
  <c r="BJ138"/>
  <c r="BI138"/>
  <c r="BH138"/>
  <c r="BF138"/>
  <c r="AB138"/>
  <c r="Z138"/>
  <c r="X138"/>
  <c r="BL138"/>
  <c r="O138"/>
  <c r="BG138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1"/>
  <c r="BI131"/>
  <c r="BH131"/>
  <c r="BF131"/>
  <c r="AB131"/>
  <c r="Z131"/>
  <c r="X131"/>
  <c r="BL131"/>
  <c r="O131"/>
  <c r="BG131"/>
  <c r="BJ130"/>
  <c r="BI130"/>
  <c r="BH130"/>
  <c r="BF130"/>
  <c r="AB130"/>
  <c r="Z130"/>
  <c r="Z128" s="1"/>
  <c r="Z127" s="1"/>
  <c r="X130"/>
  <c r="BL130"/>
  <c r="O130"/>
  <c r="BG130"/>
  <c r="BJ129"/>
  <c r="BI129"/>
  <c r="BH129"/>
  <c r="BF129"/>
  <c r="H32" s="1"/>
  <c r="AZ88" i="1" s="1"/>
  <c r="AB129" i="2"/>
  <c r="AB128"/>
  <c r="AB127" s="1"/>
  <c r="AB126" s="1"/>
  <c r="Z129"/>
  <c r="X129"/>
  <c r="X128"/>
  <c r="X127" s="1"/>
  <c r="X126" s="1"/>
  <c r="AU88" i="1" s="1"/>
  <c r="BL129" i="2"/>
  <c r="BL128" s="1"/>
  <c r="BL127" s="1"/>
  <c r="O127" s="1"/>
  <c r="O89" s="1"/>
  <c r="O129"/>
  <c r="BG129" s="1"/>
  <c r="F120"/>
  <c r="F118"/>
  <c r="BJ107"/>
  <c r="BI107"/>
  <c r="BH107"/>
  <c r="BF10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BI102"/>
  <c r="H35"/>
  <c r="BC88" i="1" s="1"/>
  <c r="BH102" i="2"/>
  <c r="BF102"/>
  <c r="N32"/>
  <c r="AV88" i="1" s="1"/>
  <c r="F81" i="2"/>
  <c r="F79"/>
  <c r="P21"/>
  <c r="E21"/>
  <c r="N123"/>
  <c r="N84"/>
  <c r="P20"/>
  <c r="P18"/>
  <c r="E18"/>
  <c r="N122" s="1"/>
  <c r="P17"/>
  <c r="P15"/>
  <c r="E15"/>
  <c r="F123"/>
  <c r="F84"/>
  <c r="P14"/>
  <c r="P12"/>
  <c r="E12"/>
  <c r="F122" s="1"/>
  <c r="P11"/>
  <c r="P9"/>
  <c r="N120" s="1"/>
  <c r="F6"/>
  <c r="F117" s="1"/>
  <c r="F78"/>
  <c r="CK97" i="1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H94"/>
  <c r="CG94"/>
  <c r="CF94"/>
  <c r="BZ94"/>
  <c r="CE94"/>
  <c r="AM83"/>
  <c r="L83"/>
  <c r="AM82"/>
  <c r="L82"/>
  <c r="AM80"/>
  <c r="L80"/>
  <c r="L78"/>
  <c r="L77"/>
  <c r="N81" i="5" l="1"/>
  <c r="N83"/>
  <c r="N83" i="2"/>
  <c r="N81"/>
  <c r="AU87" i="1"/>
  <c r="BC87"/>
  <c r="F78" i="4"/>
  <c r="N84"/>
  <c r="H34"/>
  <c r="BB90" i="1" s="1"/>
  <c r="F83" i="4"/>
  <c r="N81"/>
  <c r="N83"/>
  <c r="F83" i="2"/>
  <c r="H34"/>
  <c r="BB88" i="1" s="1"/>
  <c r="H36" i="2"/>
  <c r="BD88" i="1" s="1"/>
  <c r="BD87" s="1"/>
  <c r="W35" s="1"/>
  <c r="O128" i="2"/>
  <c r="O90" s="1"/>
  <c r="BL199"/>
  <c r="Z199"/>
  <c r="Z198" s="1"/>
  <c r="Z126" s="1"/>
  <c r="O104" i="3"/>
  <c r="BG104" s="1"/>
  <c r="O103"/>
  <c r="BG103" s="1"/>
  <c r="O102"/>
  <c r="BG102" s="1"/>
  <c r="O101"/>
  <c r="BG101" s="1"/>
  <c r="O100"/>
  <c r="BG100" s="1"/>
  <c r="O99"/>
  <c r="N27"/>
  <c r="F84"/>
  <c r="F78"/>
  <c r="N84"/>
  <c r="H32"/>
  <c r="AZ89" i="1" s="1"/>
  <c r="AZ87" s="1"/>
  <c r="O124" i="4"/>
  <c r="O90" s="1"/>
  <c r="BL123"/>
  <c r="BL126" i="5"/>
  <c r="O127"/>
  <c r="O90" s="1"/>
  <c r="BL188"/>
  <c r="O188" s="1"/>
  <c r="O96" s="1"/>
  <c r="O189"/>
  <c r="O97" s="1"/>
  <c r="O197"/>
  <c r="BG197" s="1"/>
  <c r="O166" i="4"/>
  <c r="BG166" s="1"/>
  <c r="BB87" i="1" l="1"/>
  <c r="W33" s="1"/>
  <c r="AY87"/>
  <c r="W34"/>
  <c r="AV87"/>
  <c r="O123" i="4"/>
  <c r="O89" s="1"/>
  <c r="BL122"/>
  <c r="O122" s="1"/>
  <c r="O88" s="1"/>
  <c r="BL125" i="5"/>
  <c r="O125" s="1"/>
  <c r="O88" s="1"/>
  <c r="O126"/>
  <c r="O89" s="1"/>
  <c r="O98" i="3"/>
  <c r="BG99"/>
  <c r="AX87" i="1"/>
  <c r="BL198" i="2"/>
  <c r="O199"/>
  <c r="O98" s="1"/>
  <c r="O198" l="1"/>
  <c r="O97" s="1"/>
  <c r="BL126"/>
  <c r="O126" s="1"/>
  <c r="O88" s="1"/>
  <c r="N28" i="3"/>
  <c r="M106"/>
  <c r="O102" i="4"/>
  <c r="BG102" s="1"/>
  <c r="O103"/>
  <c r="BG103" s="1"/>
  <c r="O101"/>
  <c r="BG101" s="1"/>
  <c r="O100"/>
  <c r="BG100" s="1"/>
  <c r="O99"/>
  <c r="BG99" s="1"/>
  <c r="O98"/>
  <c r="N27"/>
  <c r="N33" i="3"/>
  <c r="AW89" i="1" s="1"/>
  <c r="AT89" s="1"/>
  <c r="H33" i="3"/>
  <c r="BA89" i="1" s="1"/>
  <c r="O106" i="5"/>
  <c r="BG106" s="1"/>
  <c r="O105"/>
  <c r="BG105" s="1"/>
  <c r="O104"/>
  <c r="BG104" s="1"/>
  <c r="O103"/>
  <c r="BG103" s="1"/>
  <c r="O102"/>
  <c r="BG102" s="1"/>
  <c r="O101"/>
  <c r="N27"/>
  <c r="O100" l="1"/>
  <c r="BG101"/>
  <c r="O97" i="4"/>
  <c r="BG98"/>
  <c r="O107" i="2"/>
  <c r="BG107" s="1"/>
  <c r="O105"/>
  <c r="BG105" s="1"/>
  <c r="O103"/>
  <c r="BG103" s="1"/>
  <c r="O102"/>
  <c r="O106"/>
  <c r="BG106" s="1"/>
  <c r="O104"/>
  <c r="BG104" s="1"/>
  <c r="N27"/>
  <c r="AS89" i="1"/>
  <c r="N30" i="3"/>
  <c r="AG89" i="1" l="1"/>
  <c r="AN89" s="1"/>
  <c r="M38" i="3"/>
  <c r="O101" i="2"/>
  <c r="BG102"/>
  <c r="N33" i="4"/>
  <c r="AW90" i="1" s="1"/>
  <c r="AT90" s="1"/>
  <c r="H33" i="4"/>
  <c r="BA90" i="1" s="1"/>
  <c r="N28" i="5"/>
  <c r="M108"/>
  <c r="N28" i="4"/>
  <c r="M105"/>
  <c r="N33" i="5"/>
  <c r="AW91" i="1" s="1"/>
  <c r="AT91" s="1"/>
  <c r="H33" i="5"/>
  <c r="BA91" i="1" s="1"/>
  <c r="AS90" l="1"/>
  <c r="N30" i="4"/>
  <c r="AS91" i="1"/>
  <c r="N30" i="5"/>
  <c r="N28" i="2"/>
  <c r="M109"/>
  <c r="N33"/>
  <c r="AW88" i="1" s="1"/>
  <c r="AT88" s="1"/>
  <c r="H33" i="2"/>
  <c r="BA88" i="1" s="1"/>
  <c r="BA87" s="1"/>
  <c r="W32" l="1"/>
  <c r="AW87"/>
  <c r="M38" i="5"/>
  <c r="AG91" i="1"/>
  <c r="AN91" s="1"/>
  <c r="M38" i="4"/>
  <c r="AG90" i="1"/>
  <c r="AN90" s="1"/>
  <c r="AS88"/>
  <c r="AS87" s="1"/>
  <c r="N30" i="2"/>
  <c r="M38" l="1"/>
  <c r="AG88" i="1"/>
  <c r="AK32"/>
  <c r="AT87"/>
  <c r="AN88" l="1"/>
  <c r="AG87"/>
  <c r="AK26" l="1"/>
  <c r="AG96"/>
  <c r="AG94"/>
  <c r="AG95"/>
  <c r="AN87"/>
  <c r="AG97"/>
  <c r="CD95" l="1"/>
  <c r="AV95"/>
  <c r="BY95" s="1"/>
  <c r="AV96"/>
  <c r="BY96" s="1"/>
  <c r="CD96"/>
  <c r="CD97"/>
  <c r="AV97"/>
  <c r="BY97" s="1"/>
  <c r="CD94"/>
  <c r="AV94"/>
  <c r="BY94" s="1"/>
  <c r="AG93"/>
  <c r="AN94"/>
  <c r="W31" l="1"/>
  <c r="AK27"/>
  <c r="AK29" s="1"/>
  <c r="AG99"/>
  <c r="AK31"/>
  <c r="AN97"/>
  <c r="AN96"/>
  <c r="AN95"/>
  <c r="AK37" l="1"/>
  <c r="AN93"/>
  <c r="AN99" s="1"/>
</calcChain>
</file>

<file path=xl/sharedStrings.xml><?xml version="1.0" encoding="utf-8"?>
<sst xmlns="http://schemas.openxmlformats.org/spreadsheetml/2006/main" count="4242" uniqueCount="590">
  <si>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</si>
  <si>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</si>
  <si>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</si>
  <si>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</si>
  <si>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</si>
  <si>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</si>
  <si>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</si>
  <si>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</si>
  <si>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</si>
  <si>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</si>
  <si>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</si>
  <si>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</si>
  <si>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</si>
  <si>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</si>
  <si>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</si>
  <si>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</si>
  <si>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</si>
  <si>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</si>
  <si>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Cyklotrasa Brezno - Valaská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</si>
  <si>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</si>
  <si>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</si>
  <si>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</si>
  <si>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</si>
  <si>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</si>
  <si>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</si>
  <si>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</si>
  <si>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</si>
  <si>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</si>
  <si>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</si>
  <si>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</si>
  <si>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</si>
  <si>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</si>
  <si>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</si>
  <si>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</si>
  <si>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</si>
  <si>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</si>
  <si>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</si>
  <si>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</si>
  <si>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</si>
  <si>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</si>
  <si>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</si>
  <si>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</si>
  <si>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</si>
  <si>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</si>
  <si>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</si>
  <si>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</si>
  <si>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</si>
  <si>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</si>
  <si>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</si>
  <si>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</si>
  <si>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</si>
  <si>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</si>
  <si>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</si>
  <si>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</si>
  <si>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</si>
  <si>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</si>
  <si>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</si>
  <si>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</si>
  <si>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</si>
  <si>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</si>
  <si>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</si>
  <si>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</si>
  <si>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</si>
  <si>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</si>
  <si>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</si>
  <si>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</si>
  <si>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</si>
  <si>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</si>
  <si>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</si>
  <si>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</si>
  <si>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</si>
  <si>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</si>
  <si>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</si>
  <si>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</si>
  <si>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</si>
  <si>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</si>
  <si>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{7c027e6a-77c7-47b0-9a50-dd15b1c05c43}</t>
  </si>
  <si>
    <t>{00000000-0000-0000-0000-000000000000}</t>
  </si>
  <si>
    <t>/</t>
  </si>
  <si>
    <t>SO 01.1.</t>
  </si>
  <si>
    <t>Cyklotrasa - Brezno Valaská km 0,000 00- 3,078 17</t>
  </si>
  <si>
    <t>{761b60d4-d877-4629-8905-3aafa31468e0}</t>
  </si>
  <si>
    <t>SO 01.2.</t>
  </si>
  <si>
    <t>Cyklotrasa - Brezno - Valaská km 3,078 17-5,838 63</t>
  </si>
  <si>
    <t>{2f3cf9ae-4291-4a58-99d5-508b45ecd14b}</t>
  </si>
  <si>
    <t>SO 01.3.</t>
  </si>
  <si>
    <t>Cyklotrasa - CENTRUM</t>
  </si>
  <si>
    <t>{ac6f9cb8-562d-4d79-b657-909101c9360e}</t>
  </si>
  <si>
    <t>SO 02</t>
  </si>
  <si>
    <t xml:space="preserve">Lavka pre cyklistov </t>
  </si>
  <si>
    <t>{affe19c1-1cca-4098-9694-bea624631aff}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</si>
  <si>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</si>
  <si>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</si>
  <si>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</si>
  <si>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</si>
  <si>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</si>
  <si>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</si>
  <si>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</si>
  <si>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</si>
  <si>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</si>
  <si>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</si>
  <si>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</si>
  <si>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</si>
  <si>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</si>
  <si>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</si>
  <si>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</si>
  <si>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</si>
  <si>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01.1. - Cyklotrasa - Brezno Valaská km 0,000 00- 3,078 17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</si>
  <si>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</si>
  <si>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</si>
  <si>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</si>
  <si>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</si>
  <si>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</si>
  <si>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</si>
  <si>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</si>
  <si>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</si>
  <si>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</si>
  <si>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</si>
  <si>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</si>
  <si>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</si>
  <si>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</si>
  <si>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</si>
  <si>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</si>
  <si>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</si>
  <si>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</si>
  <si>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</si>
  <si>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</si>
  <si>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</si>
  <si>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</si>
  <si>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</si>
  <si>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</si>
  <si>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</si>
  <si>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</si>
  <si>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</si>
  <si>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</si>
  <si>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</si>
  <si>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</si>
  <si>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</si>
  <si>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</si>
  <si>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</si>
  <si>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</si>
  <si>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</si>
  <si>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</si>
  <si>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</si>
  <si>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</si>
  <si>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</si>
  <si>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</si>
  <si>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</si>
  <si>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</si>
  <si>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</si>
  <si>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</si>
  <si>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113107113</t>
  </si>
  <si>
    <t>Odstránenie krytu v ploche do 200 m2 z kameniva ťaženého, hr.vrstvy 200 do 300 mm,  -0,50000t</t>
  </si>
  <si>
    <t>m2</t>
  </si>
  <si>
    <t>4</t>
  </si>
  <si>
    <t>113202111</t>
  </si>
  <si>
    <t>Vytrhanie obrúb kamenných, s vybúraním lôžka, z krajníkov alebo obrubníkov stojatých,  -0,14500t</t>
  </si>
  <si>
    <t>m</t>
  </si>
  <si>
    <t>3</t>
  </si>
  <si>
    <t>113307142</t>
  </si>
  <si>
    <t>Odstránenie  podkladu  asfaltového v ploche do 200 m2, hr.nad 50 do 100 mm,  -0,18100t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</si>
  <si>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</si>
  <si>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</si>
  <si>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</si>
  <si>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</si>
  <si>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</si>
  <si>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</si>
  <si>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122201102</t>
  </si>
  <si>
    <t>Odkopávka a prekopávka nezapažená v hornine 3, nad 100 do 1000 m3</t>
  </si>
  <si>
    <t>10</t>
  </si>
  <si>
    <t>122201109</t>
  </si>
  <si>
    <t>Odkopávky a prekopávky nezapažené. Príplatok k cenám za lepivosť horniny 3</t>
  </si>
  <si>
    <t>12</t>
  </si>
  <si>
    <t>7</t>
  </si>
  <si>
    <t>162501122</t>
  </si>
  <si>
    <t>Vodorovné premiestnenie výkopku  po spevnenej ceste z  horniny tr.1-4, nad 100 do 1000 m3 na vzdialenosť do 3000 m</t>
  </si>
  <si>
    <t>14</t>
  </si>
  <si>
    <t>162501123</t>
  </si>
  <si>
    <t>Vodorovné premiestnenie výkopku  po spevnenej ceste z  horniny tr.1-4, nad 100 do 1000 m3, príplatok k cene za každých ďalšich a začatých 1000 m</t>
  </si>
  <si>
    <t>16</t>
  </si>
  <si>
    <t>9</t>
  </si>
  <si>
    <t>171201202</t>
  </si>
  <si>
    <t>Uloženie sypaniny na skládky nad 100 do 1000 m3 (vrátane poplatku za skládku)</t>
  </si>
  <si>
    <t>18</t>
  </si>
  <si>
    <t>174201102</t>
  </si>
  <si>
    <t>Zásyp sypaninou bez zhutnenia jám, šachiet, rýh, zárezov alebo okolo objektov nad 100 do 1000 m3</t>
  </si>
  <si>
    <t>11</t>
  </si>
  <si>
    <t>180402111</t>
  </si>
  <si>
    <t>Založenie trávnika parkového výsevom v rovine do 1:5</t>
  </si>
  <si>
    <t>22</t>
  </si>
  <si>
    <t>M</t>
  </si>
  <si>
    <t>0057211200</t>
  </si>
  <si>
    <t>Trávové semeno - parková zmes</t>
  </si>
  <si>
    <t>kg</t>
  </si>
  <si>
    <t>24</t>
  </si>
  <si>
    <t>13</t>
  </si>
  <si>
    <t>181201102</t>
  </si>
  <si>
    <t>Úprava pláne v násypoch v hornine 1-4 so zhutnením</t>
  </si>
  <si>
    <t>26</t>
  </si>
  <si>
    <t>181301101</t>
  </si>
  <si>
    <t>Rozprestretie ornice v rovine, plocha do 500 m2,hr.do 100 mm</t>
  </si>
  <si>
    <t>28</t>
  </si>
  <si>
    <t>15</t>
  </si>
  <si>
    <t>273341145</t>
  </si>
  <si>
    <t>Betón ľahký, základových dosiek,pásov a pätiek troskový tr. C 8/10</t>
  </si>
  <si>
    <t>30</t>
  </si>
  <si>
    <t>326214111</t>
  </si>
  <si>
    <t>Murivo z lom. kameňa na sucho do drôtených košov s urovnaním</t>
  </si>
  <si>
    <t>32</t>
  </si>
  <si>
    <t>17</t>
  </si>
  <si>
    <t>338171112</t>
  </si>
  <si>
    <t>Osadenie stĺpika oceľového do výšky 2.00m so zabetónovaním</t>
  </si>
  <si>
    <t>ks</t>
  </si>
  <si>
    <t>34</t>
  </si>
  <si>
    <t>4044777000</t>
  </si>
  <si>
    <t>Stĺpik základový, f60 mm / 1 bm</t>
  </si>
  <si>
    <t>36</t>
  </si>
  <si>
    <t>19</t>
  </si>
  <si>
    <t>338171122</t>
  </si>
  <si>
    <t>Osadenie stĺpika oceľového  do výšky 2.60m so zabetónovaním</t>
  </si>
  <si>
    <t>38</t>
  </si>
  <si>
    <t>5535850006</t>
  </si>
  <si>
    <t>Stĺpik oceľový</t>
  </si>
  <si>
    <t>40</t>
  </si>
  <si>
    <t>21</t>
  </si>
  <si>
    <t>348942122</t>
  </si>
  <si>
    <t>Zábradlie oceľové osadené do vynechaných otvorov z troch vodorovných rúrok</t>
  </si>
  <si>
    <t>42</t>
  </si>
  <si>
    <t>451572111</t>
  </si>
  <si>
    <t>Lôžko pod potrubie, stoky a drobné objekty, v otvorenom výkope z kameniva drobného ťaženého 0-8 mm</t>
  </si>
  <si>
    <t>44</t>
  </si>
  <si>
    <t>23</t>
  </si>
  <si>
    <t>564752111</t>
  </si>
  <si>
    <t>Podklad alebo kryt z kameniva hrubého drveného veľ. 32-63mm(vibr.štrk) po zhut.hr. 150 mm</t>
  </si>
  <si>
    <t>46</t>
  </si>
  <si>
    <t>564861111</t>
  </si>
  <si>
    <t>Podklad zo štrkodrviny s rozprestrením a zhutnením po zhutnení hr. 200 mm</t>
  </si>
  <si>
    <t>48</t>
  </si>
  <si>
    <t>25</t>
  </si>
  <si>
    <t>564871111</t>
  </si>
  <si>
    <t>Podklad zo štrkodrviny s rozprestrením a zhutnením po zhutnení hr. 250 mm</t>
  </si>
  <si>
    <t>50</t>
  </si>
  <si>
    <t>573191111</t>
  </si>
  <si>
    <t>Náter infiltračný katiónaktívnou emulziou v množstve 1,00 kg/m2</t>
  </si>
  <si>
    <t>52</t>
  </si>
  <si>
    <t>27</t>
  </si>
  <si>
    <t>576311111</t>
  </si>
  <si>
    <t>Emulzný mikrokoberec EM11 s rozprestretím a so zhutnením po zhutnení hr. 10 mm</t>
  </si>
  <si>
    <t>54</t>
  </si>
  <si>
    <t>577131111</t>
  </si>
  <si>
    <t>Betón asfaltový nemodifikovaný po zhutnení I.tr. strednozrnný AC 11 O, alebo hrubozrnný AC 16 L hr. 40mm</t>
  </si>
  <si>
    <t>56</t>
  </si>
  <si>
    <t>29</t>
  </si>
  <si>
    <t>596911112</t>
  </si>
  <si>
    <t>Kladenie zámkovej dlažby  hr. 6 cm pre peších nad 20 m2</t>
  </si>
  <si>
    <t>58</t>
  </si>
  <si>
    <t>5922902300</t>
  </si>
  <si>
    <t>SEMMELROCK BEHATON dlažba s fázou 6 cm, sivá (základný prvok)</t>
  </si>
  <si>
    <t>60</t>
  </si>
  <si>
    <t>31</t>
  </si>
  <si>
    <t>914001111</t>
  </si>
  <si>
    <t>Osadenie a montáž cestnej zvislej dopravnej značky na stľpik, stľp, konzolu alebo objekt</t>
  </si>
  <si>
    <t>62</t>
  </si>
  <si>
    <t>4044798562</t>
  </si>
  <si>
    <t>IS40a-c, Zn plech so založeným Al okrajovým profilom</t>
  </si>
  <si>
    <t>64</t>
  </si>
  <si>
    <t>33</t>
  </si>
  <si>
    <t>4044786910</t>
  </si>
  <si>
    <t>C8 „Cestička pre cyklistov“,pozink.dopr.značka, základný rozmer  700 mm, fólia RA1</t>
  </si>
  <si>
    <t>66</t>
  </si>
  <si>
    <t>4044787030</t>
  </si>
  <si>
    <t>C12 „Cestička pre vyznačených užívateľov“,pozink.dopr.značka, základný rozmer  700 mm, fólia RA1</t>
  </si>
  <si>
    <t>68</t>
  </si>
  <si>
    <t>35</t>
  </si>
  <si>
    <t>4044787210</t>
  </si>
  <si>
    <t>C18 „Koniec príkazu“,pozink.dopr.značka, základný rozmer  700 mm, fólia RA1</t>
  </si>
  <si>
    <t>70</t>
  </si>
  <si>
    <t>4044785500</t>
  </si>
  <si>
    <t>B11 „Zákaz vjazdu bicyklov“,pozink.dopr.značka, základný rozmer  700 mm, fólia RA2*(R3A, R3B)</t>
  </si>
  <si>
    <t>72</t>
  </si>
  <si>
    <t>37</t>
  </si>
  <si>
    <t>4044789540</t>
  </si>
  <si>
    <t>IP7 „priechod pre cyklistov“,pozink.dopr.značka, základný rozmer  500x500  mm, fólia RA1</t>
  </si>
  <si>
    <t>74</t>
  </si>
  <si>
    <t>4044789520</t>
  </si>
  <si>
    <t>IP6 „Priechod pre chodcov“,pozink.dopr.značka, základný rozmer  500x500  mm, fólia RA1</t>
  </si>
  <si>
    <t>76</t>
  </si>
  <si>
    <t>39</t>
  </si>
  <si>
    <t>4044799603</t>
  </si>
  <si>
    <t>E1 „Počet “  zákl. rozmer500x500, dodatkové tabuľky I. trieda, EG, 7 rokov, plech so zahnutým lisovaným okrajom</t>
  </si>
  <si>
    <t>78</t>
  </si>
  <si>
    <t>4044798559</t>
  </si>
  <si>
    <t>IS40e, Zn plech so založeným Al okrajovým profilom</t>
  </si>
  <si>
    <t>80</t>
  </si>
  <si>
    <t>41</t>
  </si>
  <si>
    <t>915711111</t>
  </si>
  <si>
    <t>Vodorovné značenie krytu striekané farbou deliacich čiar šírky 125 mm</t>
  </si>
  <si>
    <t>82</t>
  </si>
  <si>
    <t>915719111</t>
  </si>
  <si>
    <t>Príplatok k cene za reflexnú úpravu balotinovú deliacich čiar šírky 125 mm</t>
  </si>
  <si>
    <t>84</t>
  </si>
  <si>
    <t>43</t>
  </si>
  <si>
    <t>915721111</t>
  </si>
  <si>
    <t>Vodorovné značenie krytu striekané farbou stopčiar, zebier, tieňov, šípok nápisov, prechodov a pod.</t>
  </si>
  <si>
    <t>86</t>
  </si>
  <si>
    <t>915729111</t>
  </si>
  <si>
    <t>Príplatok za reflexnú úpravu balotinovú stopčiar, zebier, tieňov, šípok nápisov, prechodov a pod.</t>
  </si>
  <si>
    <t>88</t>
  </si>
  <si>
    <t>45</t>
  </si>
  <si>
    <t>915791111</t>
  </si>
  <si>
    <t>Predznačenie pre značenie striekané farbou z náterových hmôt deliace čiary, vodiace prúžky</t>
  </si>
  <si>
    <t>90</t>
  </si>
  <si>
    <t>915791112</t>
  </si>
  <si>
    <t>Predznačenie pre vodorovné značenie striekané farbou alebo vykonávané z náterových hmôt</t>
  </si>
  <si>
    <t>92</t>
  </si>
  <si>
    <t>47</t>
  </si>
  <si>
    <t>916561111</t>
  </si>
  <si>
    <t>Osadenie záhon. obrubníka betón., do lôžka z bet. pros. tr. C 10/12,5 s bočnou oporou</t>
  </si>
  <si>
    <t>94</t>
  </si>
  <si>
    <t>5921954660</t>
  </si>
  <si>
    <t>Premac  OBRUBNÍK PARKOVÝ 100x20x5 cm SIVY</t>
  </si>
  <si>
    <t>96</t>
  </si>
  <si>
    <t>49</t>
  </si>
  <si>
    <t>917862111</t>
  </si>
  <si>
    <t>Osadenie chodník. obrub. betón. stojatého s bočnou oporou z betónu prostého tr. C 10/12,5 do lôžka</t>
  </si>
  <si>
    <t>98</t>
  </si>
  <si>
    <t>5921954390</t>
  </si>
  <si>
    <t>Premac  OBRUBNÍK CESTNÝ OBC 100x26x15 cm</t>
  </si>
  <si>
    <t>100</t>
  </si>
  <si>
    <t>51</t>
  </si>
  <si>
    <t>919311116</t>
  </si>
  <si>
    <t>Čelá priepustov z prostého betónu tr.C 25/30 s debnením a ukončujúcou doskou hr.50 mm</t>
  </si>
  <si>
    <t>102</t>
  </si>
  <si>
    <t>919413111</t>
  </si>
  <si>
    <t>Vtoková nádržka z betónu prostého tr.C 8/10 priepustu z rúr DN do 800 mm</t>
  </si>
  <si>
    <t>104</t>
  </si>
  <si>
    <t>53</t>
  </si>
  <si>
    <t>919511011</t>
  </si>
  <si>
    <t>Zhotovenie potrubia rúrových priepustov a hospodárskych prejazdov z betónových rúr do DN 400</t>
  </si>
  <si>
    <t>106</t>
  </si>
  <si>
    <t>5922162800</t>
  </si>
  <si>
    <t>Rúra betónová pre dažďové odpadné vody TBP 5-40 Ms 40xdĺ.100xhr.steny 4,5cm</t>
  </si>
  <si>
    <t>108</t>
  </si>
  <si>
    <t>55</t>
  </si>
  <si>
    <t>919735113</t>
  </si>
  <si>
    <t>Rezanie existujúceho asfaltového krytu alebo podkladu hĺbky nad 100 do 150 mm</t>
  </si>
  <si>
    <t>110</t>
  </si>
  <si>
    <t>938902103</t>
  </si>
  <si>
    <t>Čistenie priekop komunikácií o objeme nánosu nad 0, 30 do 0,50 m3/m</t>
  </si>
  <si>
    <t>112</t>
  </si>
  <si>
    <t>57</t>
  </si>
  <si>
    <t>938909311</t>
  </si>
  <si>
    <t>Odstránenie blata, prachu alebo hlineného nánosu, z povrchu podkladu alebo krytu bet. alebo asfalt.</t>
  </si>
  <si>
    <t>114</t>
  </si>
  <si>
    <t>979081111</t>
  </si>
  <si>
    <t>Odvoz sutiny a vybúraných hmôt na skládku do 1 km (vrátane poplatku za skládku)</t>
  </si>
  <si>
    <t>t</t>
  </si>
  <si>
    <t>116</t>
  </si>
  <si>
    <t>59</t>
  </si>
  <si>
    <t>979081121</t>
  </si>
  <si>
    <t>Odvoz sutiny a vybúraných hmôt na skládku za každý ďalší 1 km</t>
  </si>
  <si>
    <t>118</t>
  </si>
  <si>
    <t>Prístrešok na bicykle</t>
  </si>
  <si>
    <t>120</t>
  </si>
  <si>
    <t>61</t>
  </si>
  <si>
    <t>m7</t>
  </si>
  <si>
    <t>VO - ostvetlenie priechodu pre chodcov a cyklistov</t>
  </si>
  <si>
    <t>122</t>
  </si>
  <si>
    <t>m11</t>
  </si>
  <si>
    <t>Prenosné dopravné značenie</t>
  </si>
  <si>
    <t>124</t>
  </si>
  <si>
    <t>63</t>
  </si>
  <si>
    <t>998225111</t>
  </si>
  <si>
    <t>Presun hmôt pre pozemnú komunikáciu a letisko s krytom asfaltovým akejkoľvek dĺžky objektu</t>
  </si>
  <si>
    <t>126</t>
  </si>
  <si>
    <t>767911130</t>
  </si>
  <si>
    <t>Montáž oplotenia  s výškou do 1,6 do 2,0 m</t>
  </si>
  <si>
    <t>128</t>
  </si>
  <si>
    <t>65</t>
  </si>
  <si>
    <t>6189502000</t>
  </si>
  <si>
    <t>Pletivo</t>
  </si>
  <si>
    <t>130</t>
  </si>
  <si>
    <t>767914830</t>
  </si>
  <si>
    <t>Demontáž oplotenia rámového na oceľové stĺpiky, výšky nad 1 do 2 m,  -0,00900t</t>
  </si>
  <si>
    <t>132</t>
  </si>
  <si>
    <t>VP - Práce naviac</t>
  </si>
  <si>
    <t>PN</t>
  </si>
  <si>
    <t>SO 01.2. - Cyklotrasa - Brezno - Valaská km 3,078 17-5,838 63</t>
  </si>
  <si>
    <t>111201102</t>
  </si>
  <si>
    <t>Odstránenie krovín a stromov s koreňom s priemerom kmeňa do 100 mm, nad 1000 do 10000 m2</t>
  </si>
  <si>
    <t>113107213</t>
  </si>
  <si>
    <t>Odstránenie krytu v ploche nad 200 m2 z kameniva ťaženého, hr. vrstvy 200 do 300 mm,  -0,50000t</t>
  </si>
  <si>
    <t>113107243</t>
  </si>
  <si>
    <t>Odstránenie krytu asfaltového v ploche nad 200 m2, hr. nad 100 do 150 mm,  -0,31600t</t>
  </si>
  <si>
    <t>113307232</t>
  </si>
  <si>
    <t>Odstránenie podkladu  v ploche nad 200 m2 z betónu prostého, hr. vrstvy nad 150 do 300 mm,  -0,50000t</t>
  </si>
  <si>
    <t>162301500</t>
  </si>
  <si>
    <t>Vodorovné premiestnenie odstránených krovín do priemeru kmeňa 100 mm na vzdialenosť 3000 m</t>
  </si>
  <si>
    <t>181301111</t>
  </si>
  <si>
    <t>Rozprestretie ornice v rovine, plocha nad 500 m2,hr.do 100 m</t>
  </si>
  <si>
    <t>Stĺpik oceľový dopravnej značky</t>
  </si>
  <si>
    <t>565151021</t>
  </si>
  <si>
    <t>Podklad z kameniva obaleného asfaltom s rozprestrením a zhutnením tr.II., po zhutnení hr. 70 mm</t>
  </si>
  <si>
    <t>567122111</t>
  </si>
  <si>
    <t>Podklad z kameniva spevneného cementom, s rozprestrením a zhutnením KZC I, po zhutnení hr. 120 mm</t>
  </si>
  <si>
    <t>567132113</t>
  </si>
  <si>
    <t>Podklad z kameniva spevneného cementom s rozprestrením a zhutnením, KZC I,po zhutnení hr. 180 mm</t>
  </si>
  <si>
    <t>573231111</t>
  </si>
  <si>
    <t>Postrek asfaltový spojovací bez posypu kamenivom z cestnej emulzie v množstve od 0,50 do 0,80 kg/m2</t>
  </si>
  <si>
    <t>577141112</t>
  </si>
  <si>
    <t>Betón asfaltový nemodifikovaný po zhutnení I.tr. strednozrnný AC 11 O alebo hrubozrnný  AC 16 L hr. 50mm</t>
  </si>
  <si>
    <t>596342111</t>
  </si>
  <si>
    <t>Kladenie dlažby kameninovej komunikácií pre peších do lôžka z cementovej malty</t>
  </si>
  <si>
    <t>5922903050</t>
  </si>
  <si>
    <t>SEMMELROCK Prídlažba 50/25/8 cm, sivá</t>
  </si>
  <si>
    <t>596911212</t>
  </si>
  <si>
    <t>Kladenie zámkovej dlažby  hr. 8 cm pre peších nad 20 m2</t>
  </si>
  <si>
    <t>5922902340</t>
  </si>
  <si>
    <t>SEMMELROCK BEHATON dlažba s fázou 8 cm, sivá (základný prvok)</t>
  </si>
  <si>
    <t>597962131</t>
  </si>
  <si>
    <t>Montáž uzavretého žľabu BGZ-S, SV 300 do lôžka z betónu prostého tr.C 25/30</t>
  </si>
  <si>
    <t>5923002054</t>
  </si>
  <si>
    <t>BGZ-S Žľab pre vysokú záťaž SV 300 vrátane príslušenstva</t>
  </si>
  <si>
    <t>4044778600</t>
  </si>
  <si>
    <t>A16 „Cyklisti“,pozink.dopr.značka, základný rozmer 900 mm, fólia RA1</t>
  </si>
  <si>
    <t>4044787380</t>
  </si>
  <si>
    <t>C24a „Vyhradený jazdný pruh“,pozink.dopr.značka,  rozmer 1000x1500  mm, fólia RA1</t>
  </si>
  <si>
    <t>4044787400</t>
  </si>
  <si>
    <t>C24b „Koniec vyhradeného jazdného pruhu“,pozink.dopr.značka,  rozmer 1000x1500  mm, fólia RA1</t>
  </si>
  <si>
    <t>4044783770</t>
  </si>
  <si>
    <t>B37 „Iný zákaz“,pozink.dopr.značka, základný rozmer  700 mm, fólia RA1</t>
  </si>
  <si>
    <t>917831514</t>
  </si>
  <si>
    <t>Osadzovanie palisád hranatých betónových do betónu dĺžky 100 cm - do radu</t>
  </si>
  <si>
    <t>5921958940</t>
  </si>
  <si>
    <t>Premac  ALTIKO  PALISÁDA   12x16,5x90 cm FARBA  SIVÁ</t>
  </si>
  <si>
    <t>998223011</t>
  </si>
  <si>
    <t>Presun hmôt pre pozemné komunikácie s krytom dláždeným (822 2.3, 822 5.3) akejkoľvek dĺžky objektu</t>
  </si>
  <si>
    <t>SO 01.3. - Cyklotrasa - CENTRUM</t>
  </si>
  <si>
    <t>113151215</t>
  </si>
  <si>
    <t>Odstránenie asfaltového podkladu alebo krytu frézovaním, v ploche nad 500 m2,pruh nad 750 mm,hr. 60 mm,  -0,15300t</t>
  </si>
  <si>
    <t>573211111</t>
  </si>
  <si>
    <t>Postrek asfaltový spojovací bez posypu kamenivom z asfaltu cestného v množstve od 0,50 do 0,70 kg/m2</t>
  </si>
  <si>
    <t>577151113</t>
  </si>
  <si>
    <t>Betón asfaltový nemodifikovaný po zhutnení I.tr. strednozrnný AC 11 O alebo hrubozrnný AC 16 L hr. 60mm</t>
  </si>
  <si>
    <t>4044786310</t>
  </si>
  <si>
    <t>B33 „Zákaz státia“,pozink.dopr.značka, základný rozmer  700 mm, fólia RA2*(R3A, R3B)</t>
  </si>
  <si>
    <t>4044790520</t>
  </si>
  <si>
    <t>IP3a „Jednosmerná premávka“,pozink.dopr.značka, základný rozmer  900x200  mm, fólia RA2</t>
  </si>
  <si>
    <t>4044799687</t>
  </si>
  <si>
    <t>E - dodatkové tabuľky</t>
  </si>
  <si>
    <t>Barierový stĺpik prejazdu</t>
  </si>
  <si>
    <t xml:space="preserve">SO 02 - Lavka pre cyklistov </t>
  </si>
  <si>
    <t>131201102</t>
  </si>
  <si>
    <t>Výkop nezapaženej jamy v hornine 3, nad 100 do 1000 m3</t>
  </si>
  <si>
    <t>131501202</t>
  </si>
  <si>
    <t>Výkop zapaženej jamy a zárezov s urovnaním dna do predpísaného profilu a spádu v hornine 6, nad 100 do 1000 m3</t>
  </si>
  <si>
    <t>265803800</t>
  </si>
  <si>
    <t>-136303835</t>
  </si>
  <si>
    <t>668,6</t>
  </si>
  <si>
    <t>VV</t>
  </si>
  <si>
    <t>-1603866936</t>
  </si>
  <si>
    <t>162701105</t>
  </si>
  <si>
    <t>Vodorovné premiestnenie výkopku po spevnenej ceste, horniny tr.1-4 do 10000 m</t>
  </si>
  <si>
    <t>167101152</t>
  </si>
  <si>
    <t>Nakladanie a prekladanie neuľahnutého výkopku nakladanie výkopku z hornín nad 100 do 1000 m3 5 až 7</t>
  </si>
  <si>
    <t>882304822</t>
  </si>
  <si>
    <t>171201101</t>
  </si>
  <si>
    <t>Uloženie sypaniny do násypov s rozprestretím sypaniny vo vrstvách a s hrubým urovnaním nezhutnených</t>
  </si>
  <si>
    <t xml:space="preserve">Uloženie sypaniny na skládky nad 100 do 1000 m3 </t>
  </si>
  <si>
    <t>1812211359</t>
  </si>
  <si>
    <t>171209002</t>
  </si>
  <si>
    <t>Poplatok za skladovanie - zemina a kamenivo (17 05) ostatné</t>
  </si>
  <si>
    <t>-726730834</t>
  </si>
  <si>
    <t>1,8t=1m3</t>
  </si>
  <si>
    <t>(668,6+443+443)*1,8</t>
  </si>
  <si>
    <t>174101002</t>
  </si>
  <si>
    <t>Zásyp sypaninou so zhutnením jám, šachiet, rýh, zárezov alebo okolo objektov nad 100 do 1000 m3</t>
  </si>
  <si>
    <t>4462725</t>
  </si>
  <si>
    <t>5833720000</t>
  </si>
  <si>
    <t>Štrkopiesok frakcia 0-32 STN EN 13242 + A1</t>
  </si>
  <si>
    <t>-1489038012</t>
  </si>
  <si>
    <t>325,500*1,75</t>
  </si>
  <si>
    <t>211971110</t>
  </si>
  <si>
    <t>Zhotovenie opláštenia výplne z geotextílie, v ryhe alebo v záreze so stenami šikmými o skl. do 1:2,5</t>
  </si>
  <si>
    <t>256649799</t>
  </si>
  <si>
    <t>6936651600</t>
  </si>
  <si>
    <t>Geotextília netkaná polypropylénová 500 g/m2</t>
  </si>
  <si>
    <t>-360180901</t>
  </si>
  <si>
    <t>212752127,1</t>
  </si>
  <si>
    <t>Trativody z flexodrenážnych rúr DN 160 obalena filtračnou geotextiliou</t>
  </si>
  <si>
    <t>-299502794</t>
  </si>
  <si>
    <t>224311111</t>
  </si>
  <si>
    <t>Výplň pilót z vodostaveb. betónu prostého  tr. V8-C 16/20 bez pažiacej suspenzie</t>
  </si>
  <si>
    <t>224361114</t>
  </si>
  <si>
    <t>Výstuž pilót betónovaných do zeme, s vytiahnutím pažnice, z ocele 10 505</t>
  </si>
  <si>
    <t>264311112</t>
  </si>
  <si>
    <t>Vrty pre pilóty nezapažené, zvislé, priemeru nad 245 do 380 mm, v hĺbke nad 5 m v hornine III</t>
  </si>
  <si>
    <t>273362111</t>
  </si>
  <si>
    <t>Výstuž základových dosiek z betonárskej ocele 10 505 mostných konštrukcií</t>
  </si>
  <si>
    <t>-1989849981</t>
  </si>
  <si>
    <t>66,9*0,08</t>
  </si>
  <si>
    <t>274311116</t>
  </si>
  <si>
    <t>Základové pásy, prahy, vence mostných konštrukcií z betónu prostého tr. C 16/20</t>
  </si>
  <si>
    <t>1741085149</t>
  </si>
  <si>
    <t>275313811</t>
  </si>
  <si>
    <t>Betón základových pätiek, prostý tr.C 30/37</t>
  </si>
  <si>
    <t>285812111</t>
  </si>
  <si>
    <t>Klince samozávrt. Minova TITAN 30/11, injekč. vrtacou lafetou Morath, horn. I dl. 2m</t>
  </si>
  <si>
    <t>285812312</t>
  </si>
  <si>
    <t>Klince zemné zavŕtavané lafetou Morath, injektáž betonovou zmesou v hornine I 3,0 m</t>
  </si>
  <si>
    <t>448070860</t>
  </si>
  <si>
    <t>289362113</t>
  </si>
  <si>
    <t>Výstuž torkret. plášťa priečna a pozdľžna z ocele 10216 stien L 10-16mm</t>
  </si>
  <si>
    <t>-1836938740</t>
  </si>
  <si>
    <t>289362332,1</t>
  </si>
  <si>
    <t xml:space="preserve">Výstuž k zemným klincom  z ocele 10505 </t>
  </si>
  <si>
    <t>1644034333</t>
  </si>
  <si>
    <t>289471411</t>
  </si>
  <si>
    <t>Vyplnenie injektažného betónu zaliatím</t>
  </si>
  <si>
    <t>1115833567</t>
  </si>
  <si>
    <t>289475111</t>
  </si>
  <si>
    <t>Torkretový plášť z betonu  stien L do hr. 30 mm</t>
  </si>
  <si>
    <t>-522415204</t>
  </si>
  <si>
    <t>327210230</t>
  </si>
  <si>
    <t>Gabionový plot z drôtokamenných košov š. nad 0,5m výšky nad 1m zo zváraných panelov, povrchová ocharana, výplň kamenivo</t>
  </si>
  <si>
    <t>-1766202802</t>
  </si>
  <si>
    <t>331321610</t>
  </si>
  <si>
    <t>Betón stĺpov a pilierov hranatých, ťahadiel, rámových stojok, vzpier, železový (bez výstuže) tr.C 30/37</t>
  </si>
  <si>
    <t>331351101</t>
  </si>
  <si>
    <t>Debnenie hranatých stĺpov prierezu pravouhlého štvuruholníka zhotovenie-dielce</t>
  </si>
  <si>
    <t>331351102</t>
  </si>
  <si>
    <t>Debnenie hranatých stĺpov prierezu pravouhlého štvuruholníka odstránenie-dielce</t>
  </si>
  <si>
    <t>395366111</t>
  </si>
  <si>
    <t>Výstuž striekaného betónu torkrétového plášťa zo zváraných sietí v opore, priemer drôtu 3,15 mm</t>
  </si>
  <si>
    <t>395453111</t>
  </si>
  <si>
    <t>Plášť torkretový z aktivovanej cementovej malty v opore hr. 150 mm</t>
  </si>
  <si>
    <t>411323636</t>
  </si>
  <si>
    <t>Betón stropných klenieb alebo škrupín, železový tr.C 30/37 a s nimi súvisiace konštrukcie (pätkové a žľabové nosníky, tiahla, stužidlá, oblúkové rebrá, čelné múry a pod.)</t>
  </si>
  <si>
    <t>411361721</t>
  </si>
  <si>
    <t>Výstuž podpier, 10505</t>
  </si>
  <si>
    <t>411362021</t>
  </si>
  <si>
    <t>Výstuž podpier zo zváraných sietí KARI</t>
  </si>
  <si>
    <t>413351107</t>
  </si>
  <si>
    <t>Debnenie nosníka zhotovenie-dielce</t>
  </si>
  <si>
    <t>413351108</t>
  </si>
  <si>
    <t>Debnenie nosníka odstránenie-dielce</t>
  </si>
  <si>
    <t>413351217</t>
  </si>
  <si>
    <t>Podporná konštrukcia nosníkov do 30 kpa - zhotovenie</t>
  </si>
  <si>
    <t>413351218</t>
  </si>
  <si>
    <t>Podporná konštrukcia nosníkov do 30 kpa - odstránenie</t>
  </si>
  <si>
    <t>413351237</t>
  </si>
  <si>
    <t>Príplatok za podpornú konštrukciu pre výšku 4-6m, do 30kpa - zhotovenie</t>
  </si>
  <si>
    <t>413351238</t>
  </si>
  <si>
    <t>Príplatok za podpornú konštrukciu pre výšku 4-6m, do 30kpa - odstránenie</t>
  </si>
  <si>
    <t>428995001</t>
  </si>
  <si>
    <t>Osadenie mostného ložiska elastomerného zaťaženia do 400 kN</t>
  </si>
  <si>
    <t>1142882178</t>
  </si>
  <si>
    <t>4379901300</t>
  </si>
  <si>
    <t>Elastomerné ložisko viacsmerové 100x100 mm max 35 kN</t>
  </si>
  <si>
    <t>1985357434</t>
  </si>
  <si>
    <t>935111211</t>
  </si>
  <si>
    <t>Osadenie priekopového žľabu z betónových priekopových tvárnic šírky nad 500 do 800 mm</t>
  </si>
  <si>
    <t>1424707979</t>
  </si>
  <si>
    <t>5921954710</t>
  </si>
  <si>
    <t>Premac priekopová tvárnica 62x30x15,45 cm</t>
  </si>
  <si>
    <t>-1782396997</t>
  </si>
  <si>
    <t>941941031</t>
  </si>
  <si>
    <t>Montáž lešenia ľahkého pracovného radového s podlahami šírky od 0,80 do 1,00 m, výšky do 10 m</t>
  </si>
  <si>
    <t>961794287</t>
  </si>
  <si>
    <t>(56+1,2+1,2)*4</t>
  </si>
  <si>
    <t>941941191</t>
  </si>
  <si>
    <t>Príplatok za prvý a každý ďalší i začatý mesiac použitia lešenia ľahkého pracovného radového s podlahami šírky od 0,80 do 1,00 m, výšky do 10 m</t>
  </si>
  <si>
    <t>789989770</t>
  </si>
  <si>
    <t>941941831</t>
  </si>
  <si>
    <t>Demontáž lešenia ľahkého pracovného radového s podlahami šírky nad 0,80 do 1,00 m, výšky do 10 m</t>
  </si>
  <si>
    <t>176124132</t>
  </si>
  <si>
    <t>161891725</t>
  </si>
  <si>
    <t>767161230</t>
  </si>
  <si>
    <t>Montáž zábradlia rovného z rúrok na oceľovú konštrukciu, s hmotnosťou 1 m zábradlia do 45 kg</t>
  </si>
  <si>
    <t>1388039600</t>
  </si>
  <si>
    <t>Rúrky,štvorcové profily - jakle,pásovina</t>
  </si>
  <si>
    <t>767590110</t>
  </si>
  <si>
    <t>Montáž podlahových konštrukcií trapézových</t>
  </si>
  <si>
    <t>5528402200</t>
  </si>
  <si>
    <t>Trapézový plech h -50,hr.0,5mm,pomocný materiál</t>
  </si>
  <si>
    <t>767590120</t>
  </si>
  <si>
    <t>Montáž podlahových konštrukcií nosných</t>
  </si>
  <si>
    <t>1388040200</t>
  </si>
  <si>
    <t>Oceľ profilová</t>
  </si>
  <si>
    <t>ekvivalent k výrobku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</si>
</sst>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7" fillId="6" borderId="23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6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>
      <alignment vertical="center"/>
    </xf>
    <xf numFmtId="167" fontId="25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167" fontId="35" fillId="0" borderId="2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9" fontId="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</cellXfs>
  <cellStyles count="3">
    <cellStyle name="Hypertextové prepojenie" xfId="1" builtinId="8"/>
    <cellStyle name="Hypertextové prepojenie 2" xfId="2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0"/>
  <sheetViews>
    <sheetView showGridLines="0" workbookViewId="0">
      <pane ySplit="1" topLeftCell="A84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R2" s="200" t="s">
        <v>8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212" t="s">
        <v>11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5"/>
      <c r="AS4" s="19" t="s">
        <v>12</v>
      </c>
      <c r="BE4" s="26" t="s">
        <v>13</v>
      </c>
      <c r="BS4" s="20" t="s">
        <v>9</v>
      </c>
    </row>
    <row r="5" spans="1:73" ht="14.45" customHeight="1">
      <c r="B5" s="24"/>
      <c r="C5" s="27"/>
      <c r="D5" s="28" t="s">
        <v>14</v>
      </c>
      <c r="E5" s="27"/>
      <c r="F5" s="27"/>
      <c r="G5" s="27"/>
      <c r="H5" s="27"/>
      <c r="I5" s="27"/>
      <c r="J5" s="27"/>
      <c r="K5" s="232" t="s">
        <v>15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7"/>
      <c r="AQ5" s="25"/>
      <c r="BE5" s="230" t="s">
        <v>16</v>
      </c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34" t="s">
        <v>18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7"/>
      <c r="AQ6" s="25"/>
      <c r="BE6" s="231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E7" s="231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32"/>
      <c r="AO8" s="27"/>
      <c r="AP8" s="27"/>
      <c r="AQ8" s="25"/>
      <c r="BE8" s="231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31"/>
      <c r="BS9" s="20" t="s">
        <v>9</v>
      </c>
    </row>
    <row r="10" spans="1:73" ht="14.45" customHeight="1">
      <c r="B10" s="24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5</v>
      </c>
      <c r="AO10" s="27"/>
      <c r="AP10" s="27"/>
      <c r="AQ10" s="25"/>
      <c r="BE10" s="231"/>
      <c r="BS10" s="20" t="s">
        <v>9</v>
      </c>
    </row>
    <row r="11" spans="1:73" ht="18.399999999999999" customHeight="1">
      <c r="B11" s="24"/>
      <c r="C11" s="27"/>
      <c r="D11" s="27"/>
      <c r="E11" s="29" t="s">
        <v>22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26</v>
      </c>
      <c r="AL11" s="27"/>
      <c r="AM11" s="27"/>
      <c r="AN11" s="29" t="s">
        <v>5</v>
      </c>
      <c r="AO11" s="27"/>
      <c r="AP11" s="27"/>
      <c r="AQ11" s="25"/>
      <c r="BE11" s="231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31"/>
      <c r="BS12" s="20" t="s">
        <v>9</v>
      </c>
    </row>
    <row r="13" spans="1:73" ht="14.45" customHeight="1">
      <c r="B13" s="24"/>
      <c r="C13" s="27"/>
      <c r="D13" s="31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33" t="s">
        <v>28</v>
      </c>
      <c r="AO13" s="27"/>
      <c r="AP13" s="27"/>
      <c r="AQ13" s="25"/>
      <c r="BE13" s="231"/>
      <c r="BS13" s="20" t="s">
        <v>9</v>
      </c>
    </row>
    <row r="14" spans="1:73" ht="15">
      <c r="B14" s="24"/>
      <c r="C14" s="27"/>
      <c r="D14" s="27"/>
      <c r="E14" s="235" t="s">
        <v>28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31" t="s">
        <v>26</v>
      </c>
      <c r="AL14" s="27"/>
      <c r="AM14" s="27"/>
      <c r="AN14" s="33" t="s">
        <v>28</v>
      </c>
      <c r="AO14" s="27"/>
      <c r="AP14" s="27"/>
      <c r="AQ14" s="25"/>
      <c r="BE14" s="231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31"/>
      <c r="BS15" s="20" t="s">
        <v>6</v>
      </c>
    </row>
    <row r="16" spans="1:73" ht="14.45" customHeight="1">
      <c r="B16" s="24"/>
      <c r="C16" s="27"/>
      <c r="D16" s="31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5</v>
      </c>
      <c r="AO16" s="27"/>
      <c r="AP16" s="27"/>
      <c r="AQ16" s="25"/>
      <c r="BE16" s="231"/>
      <c r="BS16" s="20" t="s">
        <v>6</v>
      </c>
    </row>
    <row r="17" spans="2:71" ht="18.399999999999999" customHeight="1">
      <c r="B17" s="24"/>
      <c r="C17" s="27"/>
      <c r="D17" s="27"/>
      <c r="E17" s="29" t="s">
        <v>22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26</v>
      </c>
      <c r="AL17" s="27"/>
      <c r="AM17" s="27"/>
      <c r="AN17" s="29" t="s">
        <v>5</v>
      </c>
      <c r="AO17" s="27"/>
      <c r="AP17" s="27"/>
      <c r="AQ17" s="25"/>
      <c r="BE17" s="231"/>
      <c r="BS17" s="20" t="s">
        <v>30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31"/>
      <c r="BS18" s="20" t="s">
        <v>31</v>
      </c>
    </row>
    <row r="19" spans="2:71" ht="14.45" customHeight="1">
      <c r="B19" s="24"/>
      <c r="C19" s="27"/>
      <c r="D19" s="31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5"/>
      <c r="BE19" s="231"/>
      <c r="BS19" s="20" t="s">
        <v>31</v>
      </c>
    </row>
    <row r="20" spans="2:71" ht="18.399999999999999" customHeight="1">
      <c r="B20" s="24"/>
      <c r="C20" s="27"/>
      <c r="D20" s="27"/>
      <c r="E20" s="29" t="s">
        <v>22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26</v>
      </c>
      <c r="AL20" s="27"/>
      <c r="AM20" s="27"/>
      <c r="AN20" s="29" t="s">
        <v>5</v>
      </c>
      <c r="AO20" s="27"/>
      <c r="AP20" s="27"/>
      <c r="AQ20" s="25"/>
      <c r="BE20" s="231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31"/>
    </row>
    <row r="22" spans="2:71" ht="15">
      <c r="B22" s="24"/>
      <c r="C22" s="27"/>
      <c r="D22" s="31" t="s">
        <v>33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31"/>
    </row>
    <row r="23" spans="2:71" ht="16.5" customHeight="1">
      <c r="B23" s="24"/>
      <c r="C23" s="27"/>
      <c r="D23" s="27"/>
      <c r="E23" s="237" t="s">
        <v>5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7"/>
      <c r="AP23" s="27"/>
      <c r="AQ23" s="25"/>
      <c r="BE23" s="231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31"/>
    </row>
    <row r="25" spans="2:71" ht="6.95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31"/>
    </row>
    <row r="26" spans="2:71" ht="14.45" customHeight="1">
      <c r="B26" s="24"/>
      <c r="C26" s="27"/>
      <c r="D26" s="35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38">
        <f>ROUND(AG87,2)</f>
        <v>0</v>
      </c>
      <c r="AL26" s="233"/>
      <c r="AM26" s="233"/>
      <c r="AN26" s="233"/>
      <c r="AO26" s="233"/>
      <c r="AP26" s="27"/>
      <c r="AQ26" s="25"/>
      <c r="BE26" s="231"/>
    </row>
    <row r="27" spans="2:71" ht="14.45" customHeight="1">
      <c r="B27" s="24"/>
      <c r="C27" s="27"/>
      <c r="D27" s="35" t="s">
        <v>35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38">
        <f>ROUND(AG93,2)</f>
        <v>0</v>
      </c>
      <c r="AL27" s="238"/>
      <c r="AM27" s="238"/>
      <c r="AN27" s="238"/>
      <c r="AO27" s="238"/>
      <c r="AP27" s="27"/>
      <c r="AQ27" s="25"/>
      <c r="BE27" s="231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31"/>
    </row>
    <row r="29" spans="2:71" s="1" customFormat="1" ht="25.9" customHeight="1">
      <c r="B29" s="36"/>
      <c r="C29" s="37"/>
      <c r="D29" s="39" t="s">
        <v>36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39">
        <f>ROUND(AK26+AK27,2)</f>
        <v>0</v>
      </c>
      <c r="AL29" s="240"/>
      <c r="AM29" s="240"/>
      <c r="AN29" s="240"/>
      <c r="AO29" s="240"/>
      <c r="AP29" s="37"/>
      <c r="AQ29" s="38"/>
      <c r="BE29" s="231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31"/>
    </row>
    <row r="31" spans="2:71" s="2" customFormat="1" ht="14.45" customHeight="1">
      <c r="B31" s="41"/>
      <c r="C31" s="42"/>
      <c r="D31" s="43" t="s">
        <v>37</v>
      </c>
      <c r="E31" s="42"/>
      <c r="F31" s="43" t="s">
        <v>38</v>
      </c>
      <c r="G31" s="42"/>
      <c r="H31" s="42"/>
      <c r="I31" s="42"/>
      <c r="J31" s="42"/>
      <c r="K31" s="42"/>
      <c r="L31" s="221">
        <v>0.2</v>
      </c>
      <c r="M31" s="222"/>
      <c r="N31" s="222"/>
      <c r="O31" s="222"/>
      <c r="P31" s="42"/>
      <c r="Q31" s="42"/>
      <c r="R31" s="42"/>
      <c r="S31" s="42"/>
      <c r="T31" s="45" t="s">
        <v>39</v>
      </c>
      <c r="U31" s="42"/>
      <c r="V31" s="42"/>
      <c r="W31" s="223">
        <f>ROUND(AZ87+SUM(CD94:CD98),2)</f>
        <v>0</v>
      </c>
      <c r="X31" s="222"/>
      <c r="Y31" s="222"/>
      <c r="Z31" s="222"/>
      <c r="AA31" s="222"/>
      <c r="AB31" s="222"/>
      <c r="AC31" s="222"/>
      <c r="AD31" s="222"/>
      <c r="AE31" s="222"/>
      <c r="AF31" s="42"/>
      <c r="AG31" s="42"/>
      <c r="AH31" s="42"/>
      <c r="AI31" s="42"/>
      <c r="AJ31" s="42"/>
      <c r="AK31" s="223">
        <f>ROUND(AV87+SUM(BY94:BY98),2)</f>
        <v>0</v>
      </c>
      <c r="AL31" s="222"/>
      <c r="AM31" s="222"/>
      <c r="AN31" s="222"/>
      <c r="AO31" s="222"/>
      <c r="AP31" s="42"/>
      <c r="AQ31" s="46"/>
      <c r="BE31" s="231"/>
    </row>
    <row r="32" spans="2:71" s="2" customFormat="1" ht="14.45" customHeight="1">
      <c r="B32" s="41"/>
      <c r="C32" s="42"/>
      <c r="D32" s="42"/>
      <c r="E32" s="42"/>
      <c r="F32" s="43" t="s">
        <v>40</v>
      </c>
      <c r="G32" s="42"/>
      <c r="H32" s="42"/>
      <c r="I32" s="42"/>
      <c r="J32" s="42"/>
      <c r="K32" s="42"/>
      <c r="L32" s="221">
        <v>0.2</v>
      </c>
      <c r="M32" s="222"/>
      <c r="N32" s="222"/>
      <c r="O32" s="222"/>
      <c r="P32" s="42"/>
      <c r="Q32" s="42"/>
      <c r="R32" s="42"/>
      <c r="S32" s="42"/>
      <c r="T32" s="45" t="s">
        <v>39</v>
      </c>
      <c r="U32" s="42"/>
      <c r="V32" s="42"/>
      <c r="W32" s="223">
        <f>ROUND(BA87+SUM(CE94:CE98),2)</f>
        <v>0</v>
      </c>
      <c r="X32" s="222"/>
      <c r="Y32" s="222"/>
      <c r="Z32" s="222"/>
      <c r="AA32" s="222"/>
      <c r="AB32" s="222"/>
      <c r="AC32" s="222"/>
      <c r="AD32" s="222"/>
      <c r="AE32" s="222"/>
      <c r="AF32" s="42"/>
      <c r="AG32" s="42"/>
      <c r="AH32" s="42"/>
      <c r="AI32" s="42"/>
      <c r="AJ32" s="42"/>
      <c r="AK32" s="223">
        <f>ROUND(AW87+SUM(BZ94:BZ98),2)</f>
        <v>0</v>
      </c>
      <c r="AL32" s="222"/>
      <c r="AM32" s="222"/>
      <c r="AN32" s="222"/>
      <c r="AO32" s="222"/>
      <c r="AP32" s="42"/>
      <c r="AQ32" s="46"/>
      <c r="BE32" s="231"/>
    </row>
    <row r="33" spans="2:57" s="2" customFormat="1" ht="14.45" hidden="1" customHeight="1">
      <c r="B33" s="41"/>
      <c r="C33" s="42"/>
      <c r="D33" s="42"/>
      <c r="E33" s="42"/>
      <c r="F33" s="43" t="s">
        <v>41</v>
      </c>
      <c r="G33" s="42"/>
      <c r="H33" s="42"/>
      <c r="I33" s="42"/>
      <c r="J33" s="42"/>
      <c r="K33" s="42"/>
      <c r="L33" s="221">
        <v>0.2</v>
      </c>
      <c r="M33" s="222"/>
      <c r="N33" s="222"/>
      <c r="O33" s="222"/>
      <c r="P33" s="42"/>
      <c r="Q33" s="42"/>
      <c r="R33" s="42"/>
      <c r="S33" s="42"/>
      <c r="T33" s="45" t="s">
        <v>39</v>
      </c>
      <c r="U33" s="42"/>
      <c r="V33" s="42"/>
      <c r="W33" s="223">
        <f>ROUND(BB87+SUM(CF94:CF98),2)</f>
        <v>0</v>
      </c>
      <c r="X33" s="222"/>
      <c r="Y33" s="222"/>
      <c r="Z33" s="222"/>
      <c r="AA33" s="222"/>
      <c r="AB33" s="222"/>
      <c r="AC33" s="222"/>
      <c r="AD33" s="222"/>
      <c r="AE33" s="222"/>
      <c r="AF33" s="42"/>
      <c r="AG33" s="42"/>
      <c r="AH33" s="42"/>
      <c r="AI33" s="42"/>
      <c r="AJ33" s="42"/>
      <c r="AK33" s="223">
        <v>0</v>
      </c>
      <c r="AL33" s="222"/>
      <c r="AM33" s="222"/>
      <c r="AN33" s="222"/>
      <c r="AO33" s="222"/>
      <c r="AP33" s="42"/>
      <c r="AQ33" s="46"/>
      <c r="BE33" s="231"/>
    </row>
    <row r="34" spans="2:57" s="2" customFormat="1" ht="14.45" hidden="1" customHeight="1">
      <c r="B34" s="41"/>
      <c r="C34" s="42"/>
      <c r="D34" s="42"/>
      <c r="E34" s="42"/>
      <c r="F34" s="43" t="s">
        <v>42</v>
      </c>
      <c r="G34" s="42"/>
      <c r="H34" s="42"/>
      <c r="I34" s="42"/>
      <c r="J34" s="42"/>
      <c r="K34" s="42"/>
      <c r="L34" s="221">
        <v>0.2</v>
      </c>
      <c r="M34" s="222"/>
      <c r="N34" s="222"/>
      <c r="O34" s="222"/>
      <c r="P34" s="42"/>
      <c r="Q34" s="42"/>
      <c r="R34" s="42"/>
      <c r="S34" s="42"/>
      <c r="T34" s="45" t="s">
        <v>39</v>
      </c>
      <c r="U34" s="42"/>
      <c r="V34" s="42"/>
      <c r="W34" s="223">
        <f>ROUND(BC87+SUM(CG94:CG98),2)</f>
        <v>0</v>
      </c>
      <c r="X34" s="222"/>
      <c r="Y34" s="222"/>
      <c r="Z34" s="222"/>
      <c r="AA34" s="222"/>
      <c r="AB34" s="222"/>
      <c r="AC34" s="222"/>
      <c r="AD34" s="222"/>
      <c r="AE34" s="222"/>
      <c r="AF34" s="42"/>
      <c r="AG34" s="42"/>
      <c r="AH34" s="42"/>
      <c r="AI34" s="42"/>
      <c r="AJ34" s="42"/>
      <c r="AK34" s="223">
        <v>0</v>
      </c>
      <c r="AL34" s="222"/>
      <c r="AM34" s="222"/>
      <c r="AN34" s="222"/>
      <c r="AO34" s="222"/>
      <c r="AP34" s="42"/>
      <c r="AQ34" s="46"/>
      <c r="BE34" s="231"/>
    </row>
    <row r="35" spans="2:57" s="2" customFormat="1" ht="14.45" hidden="1" customHeight="1">
      <c r="B35" s="41"/>
      <c r="C35" s="42"/>
      <c r="D35" s="42"/>
      <c r="E35" s="42"/>
      <c r="F35" s="43" t="s">
        <v>43</v>
      </c>
      <c r="G35" s="42"/>
      <c r="H35" s="42"/>
      <c r="I35" s="42"/>
      <c r="J35" s="42"/>
      <c r="K35" s="42"/>
      <c r="L35" s="221">
        <v>0</v>
      </c>
      <c r="M35" s="222"/>
      <c r="N35" s="222"/>
      <c r="O35" s="222"/>
      <c r="P35" s="42"/>
      <c r="Q35" s="42"/>
      <c r="R35" s="42"/>
      <c r="S35" s="42"/>
      <c r="T35" s="45" t="s">
        <v>39</v>
      </c>
      <c r="U35" s="42"/>
      <c r="V35" s="42"/>
      <c r="W35" s="223">
        <f>ROUND(BD87+SUM(CH94:CH98),2)</f>
        <v>0</v>
      </c>
      <c r="X35" s="222"/>
      <c r="Y35" s="222"/>
      <c r="Z35" s="222"/>
      <c r="AA35" s="222"/>
      <c r="AB35" s="222"/>
      <c r="AC35" s="222"/>
      <c r="AD35" s="222"/>
      <c r="AE35" s="222"/>
      <c r="AF35" s="42"/>
      <c r="AG35" s="42"/>
      <c r="AH35" s="42"/>
      <c r="AI35" s="42"/>
      <c r="AJ35" s="42"/>
      <c r="AK35" s="223">
        <v>0</v>
      </c>
      <c r="AL35" s="222"/>
      <c r="AM35" s="222"/>
      <c r="AN35" s="222"/>
      <c r="AO35" s="222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45</v>
      </c>
      <c r="U37" s="49"/>
      <c r="V37" s="49"/>
      <c r="W37" s="49"/>
      <c r="X37" s="224" t="s">
        <v>46</v>
      </c>
      <c r="Y37" s="225"/>
      <c r="Z37" s="225"/>
      <c r="AA37" s="225"/>
      <c r="AB37" s="225"/>
      <c r="AC37" s="49"/>
      <c r="AD37" s="49"/>
      <c r="AE37" s="49"/>
      <c r="AF37" s="49"/>
      <c r="AG37" s="49"/>
      <c r="AH37" s="49"/>
      <c r="AI37" s="49"/>
      <c r="AJ37" s="49"/>
      <c r="AK37" s="226">
        <f>SUM(AK29:AK35)</f>
        <v>0</v>
      </c>
      <c r="AL37" s="225"/>
      <c r="AM37" s="225"/>
      <c r="AN37" s="225"/>
      <c r="AO37" s="227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6"/>
      <c r="C49" s="37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48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 ht="15">
      <c r="B58" s="36"/>
      <c r="C58" s="37"/>
      <c r="D58" s="56" t="s">
        <v>49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50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49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50</v>
      </c>
      <c r="AN58" s="57"/>
      <c r="AO58" s="59"/>
      <c r="AP58" s="37"/>
      <c r="AQ58" s="38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6"/>
      <c r="C60" s="37"/>
      <c r="D60" s="51" t="s">
        <v>51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52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 ht="15">
      <c r="B69" s="36"/>
      <c r="C69" s="37"/>
      <c r="D69" s="56" t="s">
        <v>49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50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49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50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2" t="s">
        <v>53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38"/>
    </row>
    <row r="77" spans="2:43" s="3" customFormat="1" ht="14.45" customHeight="1">
      <c r="B77" s="66"/>
      <c r="C77" s="31" t="s">
        <v>14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1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17</v>
      </c>
      <c r="D78" s="71"/>
      <c r="E78" s="71"/>
      <c r="F78" s="71"/>
      <c r="G78" s="71"/>
      <c r="H78" s="71"/>
      <c r="I78" s="71"/>
      <c r="J78" s="71"/>
      <c r="K78" s="71"/>
      <c r="L78" s="214" t="str">
        <f>K6</f>
        <v>Cyklotrasa Brezno - Valaská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1" t="s">
        <v>21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23</v>
      </c>
      <c r="AJ80" s="37"/>
      <c r="AK80" s="37"/>
      <c r="AL80" s="37"/>
      <c r="AM80" s="74" t="str">
        <f>IF(AN8= "","",AN8)</f>
        <v/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1" t="s">
        <v>24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29</v>
      </c>
      <c r="AJ82" s="37"/>
      <c r="AK82" s="37"/>
      <c r="AL82" s="37"/>
      <c r="AM82" s="216" t="str">
        <f>IF(E17="","",E17)</f>
        <v xml:space="preserve"> </v>
      </c>
      <c r="AN82" s="216"/>
      <c r="AO82" s="216"/>
      <c r="AP82" s="216"/>
      <c r="AQ82" s="38"/>
      <c r="AS82" s="217" t="s">
        <v>54</v>
      </c>
      <c r="AT82" s="218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5">
      <c r="B83" s="36"/>
      <c r="C83" s="31" t="s">
        <v>27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32</v>
      </c>
      <c r="AJ83" s="37"/>
      <c r="AK83" s="37"/>
      <c r="AL83" s="37"/>
      <c r="AM83" s="216" t="str">
        <f>IF(E20="","",E20)</f>
        <v xml:space="preserve"> </v>
      </c>
      <c r="AN83" s="216"/>
      <c r="AO83" s="216"/>
      <c r="AP83" s="216"/>
      <c r="AQ83" s="38"/>
      <c r="AS83" s="219"/>
      <c r="AT83" s="220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9"/>
      <c r="AT84" s="220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08" t="s">
        <v>55</v>
      </c>
      <c r="D85" s="209"/>
      <c r="E85" s="209"/>
      <c r="F85" s="209"/>
      <c r="G85" s="209"/>
      <c r="H85" s="76"/>
      <c r="I85" s="210" t="s">
        <v>56</v>
      </c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10" t="s">
        <v>57</v>
      </c>
      <c r="AH85" s="209"/>
      <c r="AI85" s="209"/>
      <c r="AJ85" s="209"/>
      <c r="AK85" s="209"/>
      <c r="AL85" s="209"/>
      <c r="AM85" s="209"/>
      <c r="AN85" s="210" t="s">
        <v>58</v>
      </c>
      <c r="AO85" s="209"/>
      <c r="AP85" s="211"/>
      <c r="AQ85" s="38"/>
      <c r="AS85" s="77" t="s">
        <v>59</v>
      </c>
      <c r="AT85" s="78" t="s">
        <v>60</v>
      </c>
      <c r="AU85" s="78" t="s">
        <v>61</v>
      </c>
      <c r="AV85" s="78" t="s">
        <v>62</v>
      </c>
      <c r="AW85" s="78" t="s">
        <v>63</v>
      </c>
      <c r="AX85" s="78" t="s">
        <v>64</v>
      </c>
      <c r="AY85" s="78" t="s">
        <v>65</v>
      </c>
      <c r="AZ85" s="78" t="s">
        <v>66</v>
      </c>
      <c r="BA85" s="78" t="s">
        <v>67</v>
      </c>
      <c r="BB85" s="78" t="s">
        <v>68</v>
      </c>
      <c r="BC85" s="78" t="s">
        <v>69</v>
      </c>
      <c r="BD85" s="79" t="s">
        <v>70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03">
        <f>ROUND(SUM(AG88:AG91),2)</f>
        <v>0</v>
      </c>
      <c r="AH87" s="203"/>
      <c r="AI87" s="203"/>
      <c r="AJ87" s="203"/>
      <c r="AK87" s="203"/>
      <c r="AL87" s="203"/>
      <c r="AM87" s="203"/>
      <c r="AN87" s="204">
        <f>SUM(AG87,AT87)</f>
        <v>0</v>
      </c>
      <c r="AO87" s="204"/>
      <c r="AP87" s="204"/>
      <c r="AQ87" s="72"/>
      <c r="AS87" s="83">
        <f>ROUND(SUM(AS88:AS91),2)</f>
        <v>0</v>
      </c>
      <c r="AT87" s="84">
        <f>ROUND(SUM(AV87:AW87),2)</f>
        <v>0</v>
      </c>
      <c r="AU87" s="85">
        <f>ROUND(SUM(AU88:AU91),5)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ROUND(SUM(AZ88:AZ91),2)</f>
        <v>0</v>
      </c>
      <c r="BA87" s="84">
        <f>ROUND(SUM(BA88:BA91),2)</f>
        <v>0</v>
      </c>
      <c r="BB87" s="84">
        <f>ROUND(SUM(BB88:BB91),2)</f>
        <v>0</v>
      </c>
      <c r="BC87" s="84">
        <f>ROUND(SUM(BC88:BC91),2)</f>
        <v>0</v>
      </c>
      <c r="BD87" s="86">
        <f>ROUND(SUM(BD88:BD91),2)</f>
        <v>0</v>
      </c>
      <c r="BS87" s="87" t="s">
        <v>72</v>
      </c>
      <c r="BT87" s="87" t="s">
        <v>73</v>
      </c>
      <c r="BU87" s="88" t="s">
        <v>74</v>
      </c>
      <c r="BV87" s="87" t="s">
        <v>75</v>
      </c>
      <c r="BW87" s="87" t="s">
        <v>76</v>
      </c>
      <c r="BX87" s="87" t="s">
        <v>77</v>
      </c>
    </row>
    <row r="88" spans="1:89" s="5" customFormat="1" ht="31.5" customHeight="1">
      <c r="A88" s="89" t="s">
        <v>78</v>
      </c>
      <c r="B88" s="90"/>
      <c r="C88" s="91"/>
      <c r="D88" s="207" t="s">
        <v>79</v>
      </c>
      <c r="E88" s="207"/>
      <c r="F88" s="207"/>
      <c r="G88" s="207"/>
      <c r="H88" s="207"/>
      <c r="I88" s="92"/>
      <c r="J88" s="207" t="s">
        <v>80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5">
        <f>'SO 01.1. - Cyklotrasa - B...'!N30</f>
        <v>0</v>
      </c>
      <c r="AH88" s="206"/>
      <c r="AI88" s="206"/>
      <c r="AJ88" s="206"/>
      <c r="AK88" s="206"/>
      <c r="AL88" s="206"/>
      <c r="AM88" s="206"/>
      <c r="AN88" s="205">
        <f>SUM(AG88,AT88)</f>
        <v>0</v>
      </c>
      <c r="AO88" s="206"/>
      <c r="AP88" s="206"/>
      <c r="AQ88" s="93"/>
      <c r="AS88" s="94">
        <f>'SO 01.1. - Cyklotrasa - B...'!N28</f>
        <v>0</v>
      </c>
      <c r="AT88" s="95">
        <f>ROUND(SUM(AV88:AW88),2)</f>
        <v>0</v>
      </c>
      <c r="AU88" s="96">
        <f>'SO 01.1. - Cyklotrasa - B...'!X126</f>
        <v>0</v>
      </c>
      <c r="AV88" s="95">
        <f>'SO 01.1. - Cyklotrasa - B...'!N32</f>
        <v>0</v>
      </c>
      <c r="AW88" s="95">
        <f>'SO 01.1. - Cyklotrasa - B...'!N33</f>
        <v>0</v>
      </c>
      <c r="AX88" s="95">
        <f>'SO 01.1. - Cyklotrasa - B...'!N34</f>
        <v>0</v>
      </c>
      <c r="AY88" s="95">
        <f>'SO 01.1. - Cyklotrasa - B...'!N35</f>
        <v>0</v>
      </c>
      <c r="AZ88" s="95">
        <f>'SO 01.1. - Cyklotrasa - B...'!H32</f>
        <v>0</v>
      </c>
      <c r="BA88" s="95">
        <f>'SO 01.1. - Cyklotrasa - B...'!H33</f>
        <v>0</v>
      </c>
      <c r="BB88" s="95">
        <f>'SO 01.1. - Cyklotrasa - B...'!H34</f>
        <v>0</v>
      </c>
      <c r="BC88" s="95">
        <f>'SO 01.1. - Cyklotrasa - B...'!H35</f>
        <v>0</v>
      </c>
      <c r="BD88" s="97">
        <f>'SO 01.1. - Cyklotrasa - B...'!H36</f>
        <v>0</v>
      </c>
      <c r="BT88" s="98" t="s">
        <v>15</v>
      </c>
      <c r="BV88" s="98" t="s">
        <v>75</v>
      </c>
      <c r="BW88" s="98" t="s">
        <v>81</v>
      </c>
      <c r="BX88" s="98" t="s">
        <v>76</v>
      </c>
    </row>
    <row r="89" spans="1:89" s="5" customFormat="1" ht="31.5" customHeight="1">
      <c r="A89" s="89" t="s">
        <v>78</v>
      </c>
      <c r="B89" s="90"/>
      <c r="C89" s="91"/>
      <c r="D89" s="207" t="s">
        <v>82</v>
      </c>
      <c r="E89" s="207"/>
      <c r="F89" s="207"/>
      <c r="G89" s="207"/>
      <c r="H89" s="207"/>
      <c r="I89" s="92"/>
      <c r="J89" s="207" t="s">
        <v>83</v>
      </c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5">
        <f>'SO 01.2. - Cyklotrasa - B...'!N30</f>
        <v>0</v>
      </c>
      <c r="AH89" s="206"/>
      <c r="AI89" s="206"/>
      <c r="AJ89" s="206"/>
      <c r="AK89" s="206"/>
      <c r="AL89" s="206"/>
      <c r="AM89" s="206"/>
      <c r="AN89" s="205">
        <f>SUM(AG89,AT89)</f>
        <v>0</v>
      </c>
      <c r="AO89" s="206"/>
      <c r="AP89" s="206"/>
      <c r="AQ89" s="93"/>
      <c r="AS89" s="94">
        <f>'SO 01.2. - Cyklotrasa - B...'!N28</f>
        <v>0</v>
      </c>
      <c r="AT89" s="95">
        <f>ROUND(SUM(AV89:AW89),2)</f>
        <v>0</v>
      </c>
      <c r="AU89" s="96">
        <f>'SO 01.2. - Cyklotrasa - B...'!X123</f>
        <v>0</v>
      </c>
      <c r="AV89" s="95">
        <f>'SO 01.2. - Cyklotrasa - B...'!N32</f>
        <v>0</v>
      </c>
      <c r="AW89" s="95">
        <f>'SO 01.2. - Cyklotrasa - B...'!N33</f>
        <v>0</v>
      </c>
      <c r="AX89" s="95">
        <f>'SO 01.2. - Cyklotrasa - B...'!N34</f>
        <v>0</v>
      </c>
      <c r="AY89" s="95">
        <f>'SO 01.2. - Cyklotrasa - B...'!N35</f>
        <v>0</v>
      </c>
      <c r="AZ89" s="95">
        <f>'SO 01.2. - Cyklotrasa - B...'!H32</f>
        <v>0</v>
      </c>
      <c r="BA89" s="95">
        <f>'SO 01.2. - Cyklotrasa - B...'!H33</f>
        <v>0</v>
      </c>
      <c r="BB89" s="95">
        <f>'SO 01.2. - Cyklotrasa - B...'!H34</f>
        <v>0</v>
      </c>
      <c r="BC89" s="95">
        <f>'SO 01.2. - Cyklotrasa - B...'!H35</f>
        <v>0</v>
      </c>
      <c r="BD89" s="97">
        <f>'SO 01.2. - Cyklotrasa - B...'!H36</f>
        <v>0</v>
      </c>
      <c r="BT89" s="98" t="s">
        <v>15</v>
      </c>
      <c r="BV89" s="98" t="s">
        <v>75</v>
      </c>
      <c r="BW89" s="98" t="s">
        <v>84</v>
      </c>
      <c r="BX89" s="98" t="s">
        <v>76</v>
      </c>
    </row>
    <row r="90" spans="1:89" s="5" customFormat="1" ht="31.5" customHeight="1">
      <c r="A90" s="89" t="s">
        <v>78</v>
      </c>
      <c r="B90" s="90"/>
      <c r="C90" s="91"/>
      <c r="D90" s="207" t="s">
        <v>85</v>
      </c>
      <c r="E90" s="207"/>
      <c r="F90" s="207"/>
      <c r="G90" s="207"/>
      <c r="H90" s="207"/>
      <c r="I90" s="92"/>
      <c r="J90" s="207" t="s">
        <v>86</v>
      </c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5">
        <f>'SO 01.3. - Cyklotrasa - C...'!N30</f>
        <v>0</v>
      </c>
      <c r="AH90" s="206"/>
      <c r="AI90" s="206"/>
      <c r="AJ90" s="206"/>
      <c r="AK90" s="206"/>
      <c r="AL90" s="206"/>
      <c r="AM90" s="206"/>
      <c r="AN90" s="205">
        <f>SUM(AG90,AT90)</f>
        <v>0</v>
      </c>
      <c r="AO90" s="206"/>
      <c r="AP90" s="206"/>
      <c r="AQ90" s="93"/>
      <c r="AS90" s="94">
        <f>'SO 01.3. - Cyklotrasa - C...'!N28</f>
        <v>0</v>
      </c>
      <c r="AT90" s="95">
        <f>ROUND(SUM(AV90:AW90),2)</f>
        <v>0</v>
      </c>
      <c r="AU90" s="96">
        <f>'SO 01.3. - Cyklotrasa - C...'!X122</f>
        <v>0</v>
      </c>
      <c r="AV90" s="95">
        <f>'SO 01.3. - Cyklotrasa - C...'!N32</f>
        <v>0</v>
      </c>
      <c r="AW90" s="95">
        <f>'SO 01.3. - Cyklotrasa - C...'!N33</f>
        <v>0</v>
      </c>
      <c r="AX90" s="95">
        <f>'SO 01.3. - Cyklotrasa - C...'!N34</f>
        <v>0</v>
      </c>
      <c r="AY90" s="95">
        <f>'SO 01.3. - Cyklotrasa - C...'!N35</f>
        <v>0</v>
      </c>
      <c r="AZ90" s="95">
        <f>'SO 01.3. - Cyklotrasa - C...'!H32</f>
        <v>0</v>
      </c>
      <c r="BA90" s="95">
        <f>'SO 01.3. - Cyklotrasa - C...'!H33</f>
        <v>0</v>
      </c>
      <c r="BB90" s="95">
        <f>'SO 01.3. - Cyklotrasa - C...'!H34</f>
        <v>0</v>
      </c>
      <c r="BC90" s="95">
        <f>'SO 01.3. - Cyklotrasa - C...'!H35</f>
        <v>0</v>
      </c>
      <c r="BD90" s="97">
        <f>'SO 01.3. - Cyklotrasa - C...'!H36</f>
        <v>0</v>
      </c>
      <c r="BT90" s="98" t="s">
        <v>15</v>
      </c>
      <c r="BV90" s="98" t="s">
        <v>75</v>
      </c>
      <c r="BW90" s="98" t="s">
        <v>87</v>
      </c>
      <c r="BX90" s="98" t="s">
        <v>76</v>
      </c>
    </row>
    <row r="91" spans="1:89" s="5" customFormat="1" ht="16.5" customHeight="1">
      <c r="A91" s="89" t="s">
        <v>78</v>
      </c>
      <c r="B91" s="90"/>
      <c r="C91" s="91"/>
      <c r="D91" s="207" t="s">
        <v>88</v>
      </c>
      <c r="E91" s="207"/>
      <c r="F91" s="207"/>
      <c r="G91" s="207"/>
      <c r="H91" s="207"/>
      <c r="I91" s="92"/>
      <c r="J91" s="207" t="s">
        <v>89</v>
      </c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5">
        <f>'SO 02 - Lavka pre cyklistov '!N30</f>
        <v>0</v>
      </c>
      <c r="AH91" s="206"/>
      <c r="AI91" s="206"/>
      <c r="AJ91" s="206"/>
      <c r="AK91" s="206"/>
      <c r="AL91" s="206"/>
      <c r="AM91" s="206"/>
      <c r="AN91" s="205">
        <f>SUM(AG91,AT91)</f>
        <v>0</v>
      </c>
      <c r="AO91" s="206"/>
      <c r="AP91" s="206"/>
      <c r="AQ91" s="93"/>
      <c r="AS91" s="99">
        <f>'SO 02 - Lavka pre cyklistov '!N28</f>
        <v>0</v>
      </c>
      <c r="AT91" s="100">
        <f>ROUND(SUM(AV91:AW91),2)</f>
        <v>0</v>
      </c>
      <c r="AU91" s="101">
        <f>'SO 02 - Lavka pre cyklistov '!X125</f>
        <v>0</v>
      </c>
      <c r="AV91" s="100">
        <f>'SO 02 - Lavka pre cyklistov '!N32</f>
        <v>0</v>
      </c>
      <c r="AW91" s="100">
        <f>'SO 02 - Lavka pre cyklistov '!N33</f>
        <v>0</v>
      </c>
      <c r="AX91" s="100">
        <f>'SO 02 - Lavka pre cyklistov '!N34</f>
        <v>0</v>
      </c>
      <c r="AY91" s="100">
        <f>'SO 02 - Lavka pre cyklistov '!N35</f>
        <v>0</v>
      </c>
      <c r="AZ91" s="100">
        <f>'SO 02 - Lavka pre cyklistov '!H32</f>
        <v>0</v>
      </c>
      <c r="BA91" s="100">
        <f>'SO 02 - Lavka pre cyklistov '!H33</f>
        <v>0</v>
      </c>
      <c r="BB91" s="100">
        <f>'SO 02 - Lavka pre cyklistov '!H34</f>
        <v>0</v>
      </c>
      <c r="BC91" s="100">
        <f>'SO 02 - Lavka pre cyklistov '!H35</f>
        <v>0</v>
      </c>
      <c r="BD91" s="102">
        <f>'SO 02 - Lavka pre cyklistov '!H36</f>
        <v>0</v>
      </c>
      <c r="BT91" s="98" t="s">
        <v>15</v>
      </c>
      <c r="BV91" s="98" t="s">
        <v>75</v>
      </c>
      <c r="BW91" s="98" t="s">
        <v>90</v>
      </c>
      <c r="BX91" s="98" t="s">
        <v>76</v>
      </c>
    </row>
    <row r="92" spans="1:89">
      <c r="B92" s="24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5"/>
    </row>
    <row r="93" spans="1:89" s="1" customFormat="1" ht="30" customHeight="1">
      <c r="B93" s="36"/>
      <c r="C93" s="81" t="s">
        <v>91</v>
      </c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04">
        <f>ROUND(SUM(AG94:AG97),2)</f>
        <v>0</v>
      </c>
      <c r="AH93" s="204"/>
      <c r="AI93" s="204"/>
      <c r="AJ93" s="204"/>
      <c r="AK93" s="204"/>
      <c r="AL93" s="204"/>
      <c r="AM93" s="204"/>
      <c r="AN93" s="204">
        <f>ROUND(SUM(AN94:AN97),2)</f>
        <v>0</v>
      </c>
      <c r="AO93" s="204"/>
      <c r="AP93" s="204"/>
      <c r="AQ93" s="38"/>
      <c r="AS93" s="77" t="s">
        <v>92</v>
      </c>
      <c r="AT93" s="78" t="s">
        <v>93</v>
      </c>
      <c r="AU93" s="78" t="s">
        <v>37</v>
      </c>
      <c r="AV93" s="79" t="s">
        <v>60</v>
      </c>
    </row>
    <row r="94" spans="1:89" s="1" customFormat="1" ht="19.899999999999999" customHeight="1">
      <c r="B94" s="36"/>
      <c r="C94" s="37"/>
      <c r="D94" s="103" t="s">
        <v>94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292">
        <f>ROUND(AG87*AS94,2)</f>
        <v>0</v>
      </c>
      <c r="AH94" s="293"/>
      <c r="AI94" s="293"/>
      <c r="AJ94" s="293"/>
      <c r="AK94" s="293"/>
      <c r="AL94" s="293"/>
      <c r="AM94" s="293"/>
      <c r="AN94" s="202">
        <f>ROUND(AG94+AV94,2)</f>
        <v>0</v>
      </c>
      <c r="AO94" s="202"/>
      <c r="AP94" s="202"/>
      <c r="AQ94" s="38"/>
      <c r="AS94" s="104">
        <v>0</v>
      </c>
      <c r="AT94" s="105" t="s">
        <v>95</v>
      </c>
      <c r="AU94" s="105" t="s">
        <v>38</v>
      </c>
      <c r="AV94" s="106">
        <f>ROUND(IF(AU94="základná",AG94*L31,IF(AU94="znížená",AG94*L32,0)),2)</f>
        <v>0</v>
      </c>
      <c r="BV94" s="20" t="s">
        <v>96</v>
      </c>
      <c r="BY94" s="107">
        <f>IF(AU94="základná",AV94,0)</f>
        <v>0</v>
      </c>
      <c r="BZ94" s="107">
        <f>IF(AU94="znížená",AV94,0)</f>
        <v>0</v>
      </c>
      <c r="CA94" s="107">
        <v>0</v>
      </c>
      <c r="CB94" s="107">
        <v>0</v>
      </c>
      <c r="CC94" s="107">
        <v>0</v>
      </c>
      <c r="CD94" s="107">
        <f>IF(AU94="základná",AG94,0)</f>
        <v>0</v>
      </c>
      <c r="CE94" s="107">
        <f>IF(AU94="znížená",AG94,0)</f>
        <v>0</v>
      </c>
      <c r="CF94" s="107">
        <f>IF(AU94="zákl. prenesená",AG94,0)</f>
        <v>0</v>
      </c>
      <c r="CG94" s="107">
        <f>IF(AU94="zníž. prenesená",AG94,0)</f>
        <v>0</v>
      </c>
      <c r="CH94" s="107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>x</v>
      </c>
    </row>
    <row r="95" spans="1:89" s="1" customFormat="1" ht="19.899999999999999" customHeight="1">
      <c r="B95" s="36"/>
      <c r="C95" s="37"/>
      <c r="D95" s="289" t="s">
        <v>97</v>
      </c>
      <c r="E95" s="290"/>
      <c r="F95" s="290"/>
      <c r="G95" s="290"/>
      <c r="H95" s="290"/>
      <c r="I95" s="290"/>
      <c r="J95" s="290"/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1"/>
      <c r="AD95" s="291"/>
      <c r="AE95" s="291"/>
      <c r="AF95" s="291"/>
      <c r="AG95" s="292">
        <f>AG87*AS95</f>
        <v>0</v>
      </c>
      <c r="AH95" s="293"/>
      <c r="AI95" s="293"/>
      <c r="AJ95" s="293"/>
      <c r="AK95" s="293"/>
      <c r="AL95" s="293"/>
      <c r="AM95" s="293"/>
      <c r="AN95" s="202">
        <f>AG95+AV95</f>
        <v>0</v>
      </c>
      <c r="AO95" s="202"/>
      <c r="AP95" s="202"/>
      <c r="AQ95" s="38"/>
      <c r="AS95" s="108">
        <v>0</v>
      </c>
      <c r="AT95" s="109" t="s">
        <v>95</v>
      </c>
      <c r="AU95" s="109" t="s">
        <v>38</v>
      </c>
      <c r="AV95" s="110">
        <f>ROUND(IF(AU95="nulová",0,IF(OR(AU95="základná",AU95="zákl. prenesená"),AG95*L31,AG95*L32)),2)</f>
        <v>0</v>
      </c>
      <c r="BV95" s="20" t="s">
        <v>98</v>
      </c>
      <c r="BY95" s="107">
        <f>IF(AU95="základná",AV95,0)</f>
        <v>0</v>
      </c>
      <c r="BZ95" s="107">
        <f>IF(AU95="znížená",AV95,0)</f>
        <v>0</v>
      </c>
      <c r="CA95" s="107">
        <f>IF(AU95="zákl. prenesená",AV95,0)</f>
        <v>0</v>
      </c>
      <c r="CB95" s="107">
        <f>IF(AU95="zníž. prenesená",AV95,0)</f>
        <v>0</v>
      </c>
      <c r="CC95" s="107">
        <f>IF(AU95="nulová",AV95,0)</f>
        <v>0</v>
      </c>
      <c r="CD95" s="107">
        <f>IF(AU95="základná",AG95,0)</f>
        <v>0</v>
      </c>
      <c r="CE95" s="107">
        <f>IF(AU95="znížená",AG95,0)</f>
        <v>0</v>
      </c>
      <c r="CF95" s="107">
        <f>IF(AU95="zákl. prenesená",AG95,0)</f>
        <v>0</v>
      </c>
      <c r="CG95" s="107">
        <f>IF(AU95="zníž. prenesená",AG95,0)</f>
        <v>0</v>
      </c>
      <c r="CH95" s="107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/>
      </c>
    </row>
    <row r="96" spans="1:89" s="1" customFormat="1" ht="19.899999999999999" customHeight="1">
      <c r="B96" s="36"/>
      <c r="C96" s="37"/>
      <c r="D96" s="289" t="s">
        <v>97</v>
      </c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1"/>
      <c r="AD96" s="291"/>
      <c r="AE96" s="291"/>
      <c r="AF96" s="291"/>
      <c r="AG96" s="292">
        <f>AG87*AS96</f>
        <v>0</v>
      </c>
      <c r="AH96" s="293"/>
      <c r="AI96" s="293"/>
      <c r="AJ96" s="293"/>
      <c r="AK96" s="293"/>
      <c r="AL96" s="293"/>
      <c r="AM96" s="293"/>
      <c r="AN96" s="202">
        <f>AG96+AV96</f>
        <v>0</v>
      </c>
      <c r="AO96" s="202"/>
      <c r="AP96" s="202"/>
      <c r="AQ96" s="38"/>
      <c r="AS96" s="108">
        <v>0</v>
      </c>
      <c r="AT96" s="109" t="s">
        <v>95</v>
      </c>
      <c r="AU96" s="109" t="s">
        <v>38</v>
      </c>
      <c r="AV96" s="110">
        <f>ROUND(IF(AU96="nulová",0,IF(OR(AU96="základná",AU96="zákl. prenesená"),AG96*L31,AG96*L32)),2)</f>
        <v>0</v>
      </c>
      <c r="BV96" s="20" t="s">
        <v>98</v>
      </c>
      <c r="BY96" s="107">
        <f>IF(AU96="základná",AV96,0)</f>
        <v>0</v>
      </c>
      <c r="BZ96" s="107">
        <f>IF(AU96="znížená",AV96,0)</f>
        <v>0</v>
      </c>
      <c r="CA96" s="107">
        <f>IF(AU96="zákl. prenesená",AV96,0)</f>
        <v>0</v>
      </c>
      <c r="CB96" s="107">
        <f>IF(AU96="zníž. prenesená",AV96,0)</f>
        <v>0</v>
      </c>
      <c r="CC96" s="107">
        <f>IF(AU96="nulová",AV96,0)</f>
        <v>0</v>
      </c>
      <c r="CD96" s="107">
        <f>IF(AU96="základná",AG96,0)</f>
        <v>0</v>
      </c>
      <c r="CE96" s="107">
        <f>IF(AU96="znížená",AG96,0)</f>
        <v>0</v>
      </c>
      <c r="CF96" s="107">
        <f>IF(AU96="zákl. prenesená",AG96,0)</f>
        <v>0</v>
      </c>
      <c r="CG96" s="107">
        <f>IF(AU96="zníž. prenesená",AG96,0)</f>
        <v>0</v>
      </c>
      <c r="CH96" s="107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/>
      </c>
    </row>
    <row r="97" spans="2:89" s="1" customFormat="1" ht="19.899999999999999" customHeight="1">
      <c r="B97" s="36"/>
      <c r="C97" s="37"/>
      <c r="D97" s="289" t="s">
        <v>97</v>
      </c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1"/>
      <c r="AD97" s="291"/>
      <c r="AE97" s="291"/>
      <c r="AF97" s="291"/>
      <c r="AG97" s="292">
        <f>AG87*AS97</f>
        <v>0</v>
      </c>
      <c r="AH97" s="293"/>
      <c r="AI97" s="293"/>
      <c r="AJ97" s="293"/>
      <c r="AK97" s="293"/>
      <c r="AL97" s="293"/>
      <c r="AM97" s="293"/>
      <c r="AN97" s="202">
        <f>AG97+AV97</f>
        <v>0</v>
      </c>
      <c r="AO97" s="202"/>
      <c r="AP97" s="202"/>
      <c r="AQ97" s="38"/>
      <c r="AS97" s="111">
        <v>0</v>
      </c>
      <c r="AT97" s="112" t="s">
        <v>95</v>
      </c>
      <c r="AU97" s="112" t="s">
        <v>38</v>
      </c>
      <c r="AV97" s="113">
        <f>ROUND(IF(AU97="nulová",0,IF(OR(AU97="základná",AU97="zákl. prenesená"),AG97*L31,AG97*L32)),2)</f>
        <v>0</v>
      </c>
      <c r="BV97" s="20" t="s">
        <v>98</v>
      </c>
      <c r="BY97" s="107">
        <f>IF(AU97="základná",AV97,0)</f>
        <v>0</v>
      </c>
      <c r="BZ97" s="107">
        <f>IF(AU97="znížená",AV97,0)</f>
        <v>0</v>
      </c>
      <c r="CA97" s="107">
        <f>IF(AU97="zákl. prenesená",AV97,0)</f>
        <v>0</v>
      </c>
      <c r="CB97" s="107">
        <f>IF(AU97="zníž. prenesená",AV97,0)</f>
        <v>0</v>
      </c>
      <c r="CC97" s="107">
        <f>IF(AU97="nulová",AV97,0)</f>
        <v>0</v>
      </c>
      <c r="CD97" s="107">
        <f>IF(AU97="základná",AG97,0)</f>
        <v>0</v>
      </c>
      <c r="CE97" s="107">
        <f>IF(AU97="znížená",AG97,0)</f>
        <v>0</v>
      </c>
      <c r="CF97" s="107">
        <f>IF(AU97="zákl. prenesená",AG97,0)</f>
        <v>0</v>
      </c>
      <c r="CG97" s="107">
        <f>IF(AU97="zníž. prenesená",AG97,0)</f>
        <v>0</v>
      </c>
      <c r="CH97" s="107">
        <f>IF(AU97="nulová",AG97,0)</f>
        <v>0</v>
      </c>
      <c r="CI97" s="20">
        <f>IF(AU97="základná",1,IF(AU97="znížená",2,IF(AU97="zákl. prenesená",4,IF(AU97="zníž. prenesená",5,3))))</f>
        <v>1</v>
      </c>
      <c r="CJ97" s="20">
        <f>IF(AT97="stavebná časť",1,IF(8897="investičná časť",2,3))</f>
        <v>1</v>
      </c>
      <c r="CK97" s="20" t="str">
        <f>IF(D97="Vyplň vlastné","","x")</f>
        <v/>
      </c>
    </row>
    <row r="98" spans="2:89" s="1" customFormat="1" ht="10.9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</row>
    <row r="99" spans="2:89" s="1" customFormat="1" ht="30" customHeight="1">
      <c r="B99" s="36"/>
      <c r="C99" s="114" t="s">
        <v>99</v>
      </c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99">
        <f>ROUND(AG87+AG93,2)</f>
        <v>0</v>
      </c>
      <c r="AH99" s="199"/>
      <c r="AI99" s="199"/>
      <c r="AJ99" s="199"/>
      <c r="AK99" s="199"/>
      <c r="AL99" s="199"/>
      <c r="AM99" s="199"/>
      <c r="AN99" s="199">
        <f>AN87+AN93</f>
        <v>0</v>
      </c>
      <c r="AO99" s="199"/>
      <c r="AP99" s="199"/>
      <c r="AQ99" s="38"/>
    </row>
    <row r="100" spans="2:89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2"/>
    </row>
  </sheetData>
  <mergeCells count="70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G94:AM94"/>
    <mergeCell ref="AN94:AP94"/>
    <mergeCell ref="AG99:AM99"/>
    <mergeCell ref="AN99:AP99"/>
    <mergeCell ref="AR2:BE2"/>
    <mergeCell ref="D97:AB97"/>
    <mergeCell ref="AG97:AM97"/>
    <mergeCell ref="AN97:AP97"/>
    <mergeCell ref="AG87:AM87"/>
    <mergeCell ref="AN87:AP87"/>
    <mergeCell ref="AG93:AM93"/>
    <mergeCell ref="AN93:AP93"/>
    <mergeCell ref="D95:AB95"/>
    <mergeCell ref="AG95:AM95"/>
    <mergeCell ref="AN95:AP95"/>
    <mergeCell ref="D96:AB96"/>
    <mergeCell ref="AG96:AM96"/>
    <mergeCell ref="AN96:AP96"/>
  </mergeCells>
  <dataValidations count="2">
    <dataValidation type="list" allowBlank="1" showInputMessage="1" showErrorMessage="1" error="Povolené sú hodnoty základná, znížená, nulová." sqref="AU94:AU98">
      <formula1>"základná, znížená, nulová"</formula1>
    </dataValidation>
    <dataValidation type="list" allowBlank="1" showInputMessage="1" showErrorMessage="1" error="Povolené sú hodnoty stavebná časť, technologická časť, investičná časť." sqref="AT94:AT98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SO 01.1. - Cyklotrasa - B...'!C2" display="/"/>
    <hyperlink ref="A89" location="'SO 01.2. - Cyklotrasa - B...'!C2" display="/"/>
    <hyperlink ref="A90" location="'SO 01.3. - Cyklotrasa - C...'!C2" display="/"/>
    <hyperlink ref="A91" location="'SO 02 - Lavka pre cyklistov '!C2" display="/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9"/>
  <sheetViews>
    <sheetView showGridLines="0" zoomScaleNormal="100" workbookViewId="0">
      <pane ySplit="1" topLeftCell="A2" activePane="bottomLeft" state="frozen"/>
      <selection pane="bottomLeft" activeCell="F123" sqref="F12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9.832031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41" t="s">
        <v>101</v>
      </c>
      <c r="I1" s="241"/>
      <c r="J1" s="241"/>
      <c r="K1" s="241"/>
      <c r="L1" s="241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T2" s="200" t="s">
        <v>8</v>
      </c>
      <c r="U2" s="201"/>
      <c r="V2" s="201"/>
      <c r="W2" s="201"/>
      <c r="X2" s="201"/>
      <c r="Y2" s="201"/>
      <c r="Z2" s="201"/>
      <c r="AA2" s="201"/>
      <c r="AB2" s="201"/>
      <c r="AC2" s="201"/>
      <c r="AD2" s="201"/>
      <c r="AU2" s="20" t="s">
        <v>81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2" t="s">
        <v>105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65" t="str">
        <f>'Rekapitulácia stavby'!K6</f>
        <v>Cyklotrasa Brezno - Valaská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34" t="s">
        <v>107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78">
        <f>'Rekapitulácia stavby'!AN8</f>
        <v>0</v>
      </c>
      <c r="Q9" s="261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32" t="str">
        <f>IF('Rekapitulácia stavby'!AN10="","",'Rekapitulácia stavby'!AN10)</f>
        <v/>
      </c>
      <c r="Q11" s="232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32" t="str">
        <f>IF('Rekapitulácia stavby'!AN11="","",'Rekapitulácia stavby'!AN11)</f>
        <v/>
      </c>
      <c r="Q12" s="232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79" t="str">
        <f>IF('Rekapitulácia stavby'!AN13="","",'Rekapitulácia stavby'!AN13)</f>
        <v>Vyplň údaj</v>
      </c>
      <c r="Q14" s="232"/>
      <c r="R14" s="37"/>
      <c r="S14" s="38"/>
    </row>
    <row r="15" spans="1:67" s="1" customFormat="1" ht="18" customHeight="1">
      <c r="B15" s="36"/>
      <c r="C15" s="37"/>
      <c r="D15" s="37"/>
      <c r="E15" s="279" t="str">
        <f>IF('Rekapitulácia stavby'!E14="","",'Rekapitulácia stavby'!E14)</f>
        <v>Vyplň údaj</v>
      </c>
      <c r="F15" s="280"/>
      <c r="G15" s="280"/>
      <c r="H15" s="280"/>
      <c r="I15" s="280"/>
      <c r="J15" s="280"/>
      <c r="K15" s="280"/>
      <c r="L15" s="280"/>
      <c r="M15" s="280"/>
      <c r="N15" s="31" t="s">
        <v>26</v>
      </c>
      <c r="O15" s="37"/>
      <c r="P15" s="279" t="str">
        <f>IF('Rekapitulácia stavby'!AN14="","",'Rekapitulácia stavby'!AN14)</f>
        <v>Vyplň údaj</v>
      </c>
      <c r="Q15" s="232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32" t="str">
        <f>IF('Rekapitulácia stavby'!AN16="","",'Rekapitulácia stavby'!AN16)</f>
        <v/>
      </c>
      <c r="Q17" s="232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32" t="str">
        <f>IF('Rekapitulácia stavby'!AN17="","",'Rekapitulácia stavby'!AN17)</f>
        <v/>
      </c>
      <c r="Q18" s="232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32" t="str">
        <f>IF('Rekapitulácia stavby'!AN19="","",'Rekapitulácia stavby'!AN19)</f>
        <v/>
      </c>
      <c r="Q20" s="232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32" t="str">
        <f>IF('Rekapitulácia stavby'!AN20="","",'Rekapitulácia stavby'!AN20)</f>
        <v/>
      </c>
      <c r="Q21" s="232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37" t="s">
        <v>5</v>
      </c>
      <c r="F24" s="237"/>
      <c r="G24" s="237"/>
      <c r="H24" s="237"/>
      <c r="I24" s="237"/>
      <c r="J24" s="237"/>
      <c r="K24" s="237"/>
      <c r="L24" s="237"/>
      <c r="M24" s="237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38">
        <f>O88</f>
        <v>0</v>
      </c>
      <c r="O27" s="238"/>
      <c r="P27" s="238"/>
      <c r="Q27" s="238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38">
        <f>O101</f>
        <v>0</v>
      </c>
      <c r="O28" s="238"/>
      <c r="P28" s="238"/>
      <c r="Q28" s="238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77">
        <f>ROUND(N27+N28,2)</f>
        <v>0</v>
      </c>
      <c r="O30" s="264"/>
      <c r="P30" s="264"/>
      <c r="Q30" s="264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74">
        <f>ROUND((((SUM(BF101:BF108)+SUM(BF126:BF202))+SUM(BF204:BF208))),2)</f>
        <v>0</v>
      </c>
      <c r="I32" s="264"/>
      <c r="J32" s="264"/>
      <c r="K32" s="264"/>
      <c r="L32" s="37"/>
      <c r="M32" s="37"/>
      <c r="N32" s="274">
        <f>ROUND(((ROUND((SUM(BF101:BF108)+SUM(BF126:BF202)), 2)*F32)+SUM(BF204:BF208)*F32),2)</f>
        <v>0</v>
      </c>
      <c r="O32" s="264"/>
      <c r="P32" s="264"/>
      <c r="Q32" s="264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74">
        <f>ROUND((((SUM(BG101:BG108)+SUM(BG126:BG202))+SUM(BG204:BG208))),2)</f>
        <v>0</v>
      </c>
      <c r="I33" s="264"/>
      <c r="J33" s="264"/>
      <c r="K33" s="264"/>
      <c r="L33" s="37"/>
      <c r="M33" s="37"/>
      <c r="N33" s="274">
        <f>ROUND(((ROUND((SUM(BG101:BG108)+SUM(BG126:BG202)), 2)*F33)+SUM(BG204:BG208)*F33),2)</f>
        <v>0</v>
      </c>
      <c r="O33" s="264"/>
      <c r="P33" s="264"/>
      <c r="Q33" s="264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74">
        <f>ROUND((((SUM(BH101:BH108)+SUM(BH126:BH202))+SUM(BH204:BH208))),2)</f>
        <v>0</v>
      </c>
      <c r="I34" s="264"/>
      <c r="J34" s="264"/>
      <c r="K34" s="264"/>
      <c r="L34" s="37"/>
      <c r="M34" s="37"/>
      <c r="N34" s="274">
        <v>0</v>
      </c>
      <c r="O34" s="264"/>
      <c r="P34" s="264"/>
      <c r="Q34" s="264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74">
        <f>ROUND((((SUM(BI101:BI108)+SUM(BI126:BI202))+SUM(BI204:BI208))),2)</f>
        <v>0</v>
      </c>
      <c r="I35" s="264"/>
      <c r="J35" s="264"/>
      <c r="K35" s="264"/>
      <c r="L35" s="37"/>
      <c r="M35" s="37"/>
      <c r="N35" s="274">
        <v>0</v>
      </c>
      <c r="O35" s="264"/>
      <c r="P35" s="264"/>
      <c r="Q35" s="264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74">
        <f>ROUND((((SUM(BJ101:BJ108)+SUM(BJ126:BJ202))+SUM(BJ204:BJ208))),2)</f>
        <v>0</v>
      </c>
      <c r="I36" s="264"/>
      <c r="J36" s="264"/>
      <c r="K36" s="264"/>
      <c r="L36" s="37"/>
      <c r="M36" s="37"/>
      <c r="N36" s="274">
        <v>0</v>
      </c>
      <c r="O36" s="264"/>
      <c r="P36" s="264"/>
      <c r="Q36" s="264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75">
        <f>SUM(N30:N36)</f>
        <v>0</v>
      </c>
      <c r="N38" s="275"/>
      <c r="O38" s="275"/>
      <c r="P38" s="275"/>
      <c r="Q38" s="276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2" t="s">
        <v>109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65" t="str">
        <f>F6</f>
        <v>Cyklotrasa Brezno - Valaská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14" t="str">
        <f>F7</f>
        <v>SO 01.1. - Cyklotrasa - Brezno Valaská km 0,000 00- 3,078 17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1">
        <f>IF(P9="","",P9)</f>
        <v>0</v>
      </c>
      <c r="O81" s="261"/>
      <c r="P81" s="261"/>
      <c r="Q81" s="261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32" t="str">
        <f>E18</f>
        <v xml:space="preserve"> </v>
      </c>
      <c r="O83" s="232"/>
      <c r="P83" s="232"/>
      <c r="Q83" s="232"/>
      <c r="R83" s="232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32" t="str">
        <f>E21</f>
        <v xml:space="preserve"> </v>
      </c>
      <c r="O84" s="232"/>
      <c r="P84" s="232"/>
      <c r="Q84" s="232"/>
      <c r="R84" s="232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72" t="s">
        <v>110</v>
      </c>
      <c r="D86" s="273"/>
      <c r="E86" s="273"/>
      <c r="F86" s="273"/>
      <c r="G86" s="273"/>
      <c r="H86" s="115"/>
      <c r="I86" s="115"/>
      <c r="J86" s="196"/>
      <c r="K86" s="115"/>
      <c r="L86" s="115"/>
      <c r="M86" s="115"/>
      <c r="N86" s="115"/>
      <c r="O86" s="272" t="s">
        <v>111</v>
      </c>
      <c r="P86" s="273"/>
      <c r="Q86" s="273"/>
      <c r="R86" s="273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04">
        <f>O126</f>
        <v>0</v>
      </c>
      <c r="P88" s="269"/>
      <c r="Q88" s="269"/>
      <c r="R88" s="269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1">
        <f>O127</f>
        <v>0</v>
      </c>
      <c r="P89" s="268"/>
      <c r="Q89" s="268"/>
      <c r="R89" s="268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02">
        <f>O128</f>
        <v>0</v>
      </c>
      <c r="P90" s="267"/>
      <c r="Q90" s="267"/>
      <c r="R90" s="267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02">
        <f>O143</f>
        <v>0</v>
      </c>
      <c r="P91" s="267"/>
      <c r="Q91" s="267"/>
      <c r="R91" s="267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02">
        <f>O145</f>
        <v>0</v>
      </c>
      <c r="P92" s="267"/>
      <c r="Q92" s="267"/>
      <c r="R92" s="267"/>
      <c r="S92" s="130"/>
    </row>
    <row r="93" spans="2:48" s="7" customFormat="1" ht="19.899999999999999" customHeight="1">
      <c r="B93" s="128"/>
      <c r="C93" s="129"/>
      <c r="D93" s="103" t="s">
        <v>118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02">
        <f>O152</f>
        <v>0</v>
      </c>
      <c r="P93" s="267"/>
      <c r="Q93" s="267"/>
      <c r="R93" s="267"/>
      <c r="S93" s="130"/>
    </row>
    <row r="94" spans="2:48" s="7" customFormat="1" ht="19.899999999999999" customHeight="1">
      <c r="B94" s="128"/>
      <c r="C94" s="129"/>
      <c r="D94" s="103" t="s">
        <v>119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02">
        <f>O154</f>
        <v>0</v>
      </c>
      <c r="P94" s="267"/>
      <c r="Q94" s="267"/>
      <c r="R94" s="267"/>
      <c r="S94" s="130"/>
    </row>
    <row r="95" spans="2:48" s="7" customFormat="1" ht="19.899999999999999" customHeight="1">
      <c r="B95" s="128"/>
      <c r="C95" s="129"/>
      <c r="D95" s="103" t="s">
        <v>120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02">
        <f>O163</f>
        <v>0</v>
      </c>
      <c r="P95" s="267"/>
      <c r="Q95" s="267"/>
      <c r="R95" s="267"/>
      <c r="S95" s="130"/>
    </row>
    <row r="96" spans="2:48" s="7" customFormat="1" ht="19.899999999999999" customHeight="1">
      <c r="B96" s="128"/>
      <c r="C96" s="129"/>
      <c r="D96" s="103" t="s">
        <v>121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202">
        <f>O196</f>
        <v>0</v>
      </c>
      <c r="P96" s="267"/>
      <c r="Q96" s="267"/>
      <c r="R96" s="267"/>
      <c r="S96" s="130"/>
    </row>
    <row r="97" spans="2:66" s="6" customFormat="1" ht="24.95" customHeight="1">
      <c r="B97" s="124"/>
      <c r="C97" s="125"/>
      <c r="D97" s="126" t="s">
        <v>122</v>
      </c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271">
        <f>O198</f>
        <v>0</v>
      </c>
      <c r="P97" s="268"/>
      <c r="Q97" s="268"/>
      <c r="R97" s="268"/>
      <c r="S97" s="127"/>
    </row>
    <row r="98" spans="2:66" s="7" customFormat="1" ht="19.899999999999999" customHeight="1">
      <c r="B98" s="128"/>
      <c r="C98" s="129"/>
      <c r="D98" s="103" t="s">
        <v>123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202">
        <f>O199</f>
        <v>0</v>
      </c>
      <c r="P98" s="267"/>
      <c r="Q98" s="267"/>
      <c r="R98" s="267"/>
      <c r="S98" s="130"/>
    </row>
    <row r="99" spans="2:66" s="6" customFormat="1" ht="21.75" customHeight="1">
      <c r="B99" s="124"/>
      <c r="C99" s="125"/>
      <c r="D99" s="126" t="s">
        <v>124</v>
      </c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246">
        <f>O203</f>
        <v>0</v>
      </c>
      <c r="P99" s="268"/>
      <c r="Q99" s="268"/>
      <c r="R99" s="268"/>
      <c r="S99" s="127"/>
    </row>
    <row r="100" spans="2:66" s="1" customFormat="1" ht="21.75" customHeight="1">
      <c r="B100" s="36"/>
      <c r="C100" s="37"/>
      <c r="D100" s="37"/>
      <c r="E100" s="37"/>
      <c r="F100" s="37"/>
      <c r="G100" s="37"/>
      <c r="H100" s="37"/>
      <c r="I100" s="37"/>
      <c r="J100" s="191"/>
      <c r="K100" s="37"/>
      <c r="L100" s="37"/>
      <c r="M100" s="37"/>
      <c r="N100" s="37"/>
      <c r="O100" s="37"/>
      <c r="P100" s="37"/>
      <c r="Q100" s="37"/>
      <c r="R100" s="37"/>
      <c r="S100" s="38"/>
    </row>
    <row r="101" spans="2:66" s="1" customFormat="1" ht="29.25" customHeight="1">
      <c r="B101" s="36"/>
      <c r="C101" s="123" t="s">
        <v>125</v>
      </c>
      <c r="D101" s="37"/>
      <c r="E101" s="37"/>
      <c r="F101" s="37"/>
      <c r="G101" s="37"/>
      <c r="H101" s="37"/>
      <c r="I101" s="37"/>
      <c r="J101" s="191"/>
      <c r="K101" s="37"/>
      <c r="L101" s="37"/>
      <c r="M101" s="37"/>
      <c r="N101" s="37"/>
      <c r="O101" s="269">
        <f>ROUND(O102+O103+O104+O105+O106+O107,2)</f>
        <v>0</v>
      </c>
      <c r="P101" s="270"/>
      <c r="Q101" s="270"/>
      <c r="R101" s="270"/>
      <c r="S101" s="38"/>
      <c r="U101" s="131"/>
      <c r="V101" s="132" t="s">
        <v>37</v>
      </c>
    </row>
    <row r="102" spans="2:66" s="1" customFormat="1" ht="18" customHeight="1">
      <c r="B102" s="133"/>
      <c r="C102" s="134"/>
      <c r="D102" s="289" t="s">
        <v>126</v>
      </c>
      <c r="E102" s="289"/>
      <c r="F102" s="289"/>
      <c r="G102" s="289"/>
      <c r="H102" s="289"/>
      <c r="I102" s="294"/>
      <c r="J102" s="294"/>
      <c r="K102" s="294"/>
      <c r="L102" s="294"/>
      <c r="M102" s="294"/>
      <c r="N102" s="294"/>
      <c r="O102" s="292">
        <f>ROUND(O88*U102,2)</f>
        <v>0</v>
      </c>
      <c r="P102" s="292"/>
      <c r="Q102" s="292"/>
      <c r="R102" s="292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ref="BF102:BF107" si="0">IF(V102="základná",O102,0)</f>
        <v>0</v>
      </c>
      <c r="BG102" s="140">
        <f t="shared" ref="BG102:BG107" si="1">IF(V102="znížená",O102,0)</f>
        <v>0</v>
      </c>
      <c r="BH102" s="140">
        <f t="shared" ref="BH102:BH107" si="2">IF(V102="zákl. prenesená",O102,0)</f>
        <v>0</v>
      </c>
      <c r="BI102" s="140">
        <f t="shared" ref="BI102:BI107" si="3">IF(V102="zníž. prenesená",O102,0)</f>
        <v>0</v>
      </c>
      <c r="BJ102" s="140">
        <f t="shared" ref="BJ102:BJ107" si="4">IF(V102="nulová",O102,0)</f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89" t="s">
        <v>129</v>
      </c>
      <c r="E103" s="289"/>
      <c r="F103" s="289"/>
      <c r="G103" s="289"/>
      <c r="H103" s="289"/>
      <c r="I103" s="294"/>
      <c r="J103" s="294"/>
      <c r="K103" s="294"/>
      <c r="L103" s="294"/>
      <c r="M103" s="294"/>
      <c r="N103" s="294"/>
      <c r="O103" s="292">
        <f>ROUND(O88*U103,2)</f>
        <v>0</v>
      </c>
      <c r="P103" s="292"/>
      <c r="Q103" s="292"/>
      <c r="R103" s="292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89" t="s">
        <v>130</v>
      </c>
      <c r="E104" s="289"/>
      <c r="F104" s="289"/>
      <c r="G104" s="289"/>
      <c r="H104" s="289"/>
      <c r="I104" s="294"/>
      <c r="J104" s="294"/>
      <c r="K104" s="294"/>
      <c r="L104" s="294"/>
      <c r="M104" s="294"/>
      <c r="N104" s="294"/>
      <c r="O104" s="292">
        <f>ROUND(O88*U104,2)</f>
        <v>0</v>
      </c>
      <c r="P104" s="292"/>
      <c r="Q104" s="292"/>
      <c r="R104" s="292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127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 ht="18" customHeight="1">
      <c r="B105" s="133"/>
      <c r="C105" s="134"/>
      <c r="D105" s="289" t="s">
        <v>131</v>
      </c>
      <c r="E105" s="289"/>
      <c r="F105" s="289"/>
      <c r="G105" s="289"/>
      <c r="H105" s="289"/>
      <c r="I105" s="294"/>
      <c r="J105" s="294"/>
      <c r="K105" s="294"/>
      <c r="L105" s="294"/>
      <c r="M105" s="294"/>
      <c r="N105" s="294"/>
      <c r="O105" s="292">
        <f>ROUND(O88*U105,2)</f>
        <v>0</v>
      </c>
      <c r="P105" s="292"/>
      <c r="Q105" s="292"/>
      <c r="R105" s="292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127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128</v>
      </c>
      <c r="BL105" s="136"/>
      <c r="BM105" s="136"/>
      <c r="BN105" s="136"/>
    </row>
    <row r="106" spans="2:66" s="1" customFormat="1" ht="18" customHeight="1">
      <c r="B106" s="133"/>
      <c r="C106" s="134"/>
      <c r="D106" s="289" t="s">
        <v>132</v>
      </c>
      <c r="E106" s="289"/>
      <c r="F106" s="289"/>
      <c r="G106" s="289"/>
      <c r="H106" s="289"/>
      <c r="I106" s="294"/>
      <c r="J106" s="294"/>
      <c r="K106" s="294"/>
      <c r="L106" s="294"/>
      <c r="M106" s="294"/>
      <c r="N106" s="294"/>
      <c r="O106" s="292">
        <f>ROUND(O88*U106,2)</f>
        <v>0</v>
      </c>
      <c r="P106" s="292"/>
      <c r="Q106" s="292"/>
      <c r="R106" s="292"/>
      <c r="S106" s="135"/>
      <c r="T106" s="136"/>
      <c r="U106" s="137"/>
      <c r="V106" s="138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127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128</v>
      </c>
      <c r="BL106" s="136"/>
      <c r="BM106" s="136"/>
      <c r="BN106" s="136"/>
    </row>
    <row r="107" spans="2:66" s="1" customFormat="1" ht="18" customHeight="1">
      <c r="B107" s="133"/>
      <c r="C107" s="134"/>
      <c r="D107" s="295" t="s">
        <v>133</v>
      </c>
      <c r="E107" s="294"/>
      <c r="F107" s="294"/>
      <c r="G107" s="294"/>
      <c r="H107" s="294"/>
      <c r="I107" s="294"/>
      <c r="J107" s="294"/>
      <c r="K107" s="294"/>
      <c r="L107" s="294"/>
      <c r="M107" s="294"/>
      <c r="N107" s="294"/>
      <c r="O107" s="292">
        <f>ROUND(O88*U107,2)</f>
        <v>0</v>
      </c>
      <c r="P107" s="292"/>
      <c r="Q107" s="292"/>
      <c r="R107" s="292"/>
      <c r="S107" s="135"/>
      <c r="T107" s="136"/>
      <c r="U107" s="141"/>
      <c r="V107" s="142" t="s">
        <v>40</v>
      </c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9" t="s">
        <v>134</v>
      </c>
      <c r="BA107" s="136"/>
      <c r="BB107" s="136"/>
      <c r="BC107" s="136"/>
      <c r="BD107" s="136"/>
      <c r="BE107" s="136"/>
      <c r="BF107" s="140">
        <f t="shared" si="0"/>
        <v>0</v>
      </c>
      <c r="BG107" s="140">
        <f t="shared" si="1"/>
        <v>0</v>
      </c>
      <c r="BH107" s="140">
        <f t="shared" si="2"/>
        <v>0</v>
      </c>
      <c r="BI107" s="140">
        <f t="shared" si="3"/>
        <v>0</v>
      </c>
      <c r="BJ107" s="140">
        <f t="shared" si="4"/>
        <v>0</v>
      </c>
      <c r="BK107" s="139" t="s">
        <v>128</v>
      </c>
      <c r="BL107" s="136"/>
      <c r="BM107" s="136"/>
      <c r="BN107" s="136"/>
    </row>
    <row r="108" spans="2:66" s="1" customFormat="1">
      <c r="B108" s="36"/>
      <c r="C108" s="37"/>
      <c r="D108" s="37"/>
      <c r="E108" s="37"/>
      <c r="F108" s="37"/>
      <c r="G108" s="37"/>
      <c r="H108" s="37"/>
      <c r="I108" s="37"/>
      <c r="J108" s="191"/>
      <c r="K108" s="37"/>
      <c r="L108" s="37"/>
      <c r="M108" s="37"/>
      <c r="N108" s="37"/>
      <c r="O108" s="37"/>
      <c r="P108" s="37"/>
      <c r="Q108" s="37"/>
      <c r="R108" s="37"/>
      <c r="S108" s="38"/>
    </row>
    <row r="109" spans="2:66" s="1" customFormat="1" ht="29.25" customHeight="1">
      <c r="B109" s="36"/>
      <c r="C109" s="114" t="s">
        <v>99</v>
      </c>
      <c r="D109" s="115"/>
      <c r="E109" s="115"/>
      <c r="F109" s="115"/>
      <c r="G109" s="115"/>
      <c r="H109" s="115"/>
      <c r="I109" s="115"/>
      <c r="J109" s="196"/>
      <c r="K109" s="115"/>
      <c r="L109" s="115"/>
      <c r="M109" s="199">
        <f>ROUND(SUM(O88+O101),2)</f>
        <v>0</v>
      </c>
      <c r="N109" s="199"/>
      <c r="O109" s="199"/>
      <c r="P109" s="199"/>
      <c r="Q109" s="199"/>
      <c r="R109" s="199"/>
      <c r="S109" s="38"/>
    </row>
    <row r="110" spans="2:66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193"/>
      <c r="K110" s="61"/>
      <c r="L110" s="61"/>
      <c r="M110" s="61"/>
      <c r="N110" s="61"/>
      <c r="O110" s="61"/>
      <c r="P110" s="61"/>
      <c r="Q110" s="61"/>
      <c r="R110" s="61"/>
      <c r="S110" s="62"/>
    </row>
    <row r="114" spans="2:64" s="1" customFormat="1" ht="6.95" customHeight="1">
      <c r="B114" s="63"/>
      <c r="C114" s="64"/>
      <c r="D114" s="64"/>
      <c r="E114" s="64"/>
      <c r="F114" s="64"/>
      <c r="G114" s="64"/>
      <c r="H114" s="64"/>
      <c r="I114" s="64"/>
      <c r="J114" s="194"/>
      <c r="K114" s="64"/>
      <c r="L114" s="64"/>
      <c r="M114" s="64"/>
      <c r="N114" s="64"/>
      <c r="O114" s="64"/>
      <c r="P114" s="64"/>
      <c r="Q114" s="64"/>
      <c r="R114" s="64"/>
      <c r="S114" s="65"/>
    </row>
    <row r="115" spans="2:64" s="1" customFormat="1" ht="36.950000000000003" customHeight="1">
      <c r="B115" s="36"/>
      <c r="C115" s="212" t="s">
        <v>135</v>
      </c>
      <c r="D115" s="264"/>
      <c r="E115" s="264"/>
      <c r="F115" s="264"/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38"/>
    </row>
    <row r="116" spans="2:64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191"/>
      <c r="K116" s="37"/>
      <c r="L116" s="37"/>
      <c r="M116" s="37"/>
      <c r="N116" s="37"/>
      <c r="O116" s="37"/>
      <c r="P116" s="37"/>
      <c r="Q116" s="37"/>
      <c r="R116" s="37"/>
      <c r="S116" s="38"/>
    </row>
    <row r="117" spans="2:64" s="1" customFormat="1" ht="30" customHeight="1">
      <c r="B117" s="36"/>
      <c r="C117" s="31" t="s">
        <v>17</v>
      </c>
      <c r="D117" s="37"/>
      <c r="E117" s="37"/>
      <c r="F117" s="265" t="str">
        <f>F6</f>
        <v>Cyklotrasa Brezno - Valaská</v>
      </c>
      <c r="G117" s="266"/>
      <c r="H117" s="266"/>
      <c r="I117" s="266"/>
      <c r="J117" s="266"/>
      <c r="K117" s="266"/>
      <c r="L117" s="266"/>
      <c r="M117" s="266"/>
      <c r="N117" s="266"/>
      <c r="O117" s="266"/>
      <c r="P117" s="266"/>
      <c r="Q117" s="266"/>
      <c r="R117" s="37"/>
      <c r="S117" s="38"/>
    </row>
    <row r="118" spans="2:64" s="1" customFormat="1" ht="36.950000000000003" customHeight="1">
      <c r="B118" s="36"/>
      <c r="C118" s="70" t="s">
        <v>106</v>
      </c>
      <c r="D118" s="37"/>
      <c r="E118" s="37"/>
      <c r="F118" s="214" t="str">
        <f>F7</f>
        <v>SO 01.1. - Cyklotrasa - Brezno Valaská km 0,000 00- 3,078 17</v>
      </c>
      <c r="G118" s="264"/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37"/>
      <c r="S118" s="38"/>
    </row>
    <row r="119" spans="2:64" s="1" customFormat="1" ht="6.95" customHeight="1">
      <c r="B119" s="36"/>
      <c r="C119" s="37"/>
      <c r="D119" s="37"/>
      <c r="E119" s="37"/>
      <c r="F119" s="37"/>
      <c r="G119" s="37"/>
      <c r="H119" s="37"/>
      <c r="I119" s="37"/>
      <c r="J119" s="191"/>
      <c r="K119" s="37"/>
      <c r="L119" s="37"/>
      <c r="M119" s="37"/>
      <c r="N119" s="37"/>
      <c r="O119" s="37"/>
      <c r="P119" s="37"/>
      <c r="Q119" s="37"/>
      <c r="R119" s="37"/>
      <c r="S119" s="38"/>
    </row>
    <row r="120" spans="2:64" s="1" customFormat="1" ht="18" customHeight="1">
      <c r="B120" s="36"/>
      <c r="C120" s="31" t="s">
        <v>21</v>
      </c>
      <c r="D120" s="37"/>
      <c r="E120" s="37"/>
      <c r="F120" s="29" t="str">
        <f>F9</f>
        <v xml:space="preserve"> </v>
      </c>
      <c r="G120" s="37"/>
      <c r="H120" s="37"/>
      <c r="I120" s="37"/>
      <c r="J120" s="191"/>
      <c r="K120" s="37"/>
      <c r="L120" s="31" t="s">
        <v>23</v>
      </c>
      <c r="M120" s="37"/>
      <c r="N120" s="261">
        <f>IF(P9="","",P9)</f>
        <v>0</v>
      </c>
      <c r="O120" s="261"/>
      <c r="P120" s="261"/>
      <c r="Q120" s="261"/>
      <c r="R120" s="37"/>
      <c r="S120" s="38"/>
    </row>
    <row r="121" spans="2:64" s="1" customFormat="1" ht="6.95" customHeight="1">
      <c r="B121" s="36"/>
      <c r="C121" s="37"/>
      <c r="D121" s="37"/>
      <c r="E121" s="37"/>
      <c r="F121" s="37"/>
      <c r="G121" s="37"/>
      <c r="H121" s="37"/>
      <c r="I121" s="37"/>
      <c r="J121" s="191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2:64" s="1" customFormat="1" ht="15">
      <c r="B122" s="36"/>
      <c r="C122" s="31" t="s">
        <v>24</v>
      </c>
      <c r="D122" s="37"/>
      <c r="E122" s="37"/>
      <c r="F122" s="29" t="str">
        <f>E12</f>
        <v xml:space="preserve"> </v>
      </c>
      <c r="G122" s="37"/>
      <c r="H122" s="37"/>
      <c r="I122" s="37"/>
      <c r="J122" s="191"/>
      <c r="K122" s="37"/>
      <c r="L122" s="31" t="s">
        <v>29</v>
      </c>
      <c r="M122" s="37"/>
      <c r="N122" s="232" t="str">
        <f>E18</f>
        <v xml:space="preserve"> </v>
      </c>
      <c r="O122" s="232"/>
      <c r="P122" s="232"/>
      <c r="Q122" s="232"/>
      <c r="R122" s="232"/>
      <c r="S122" s="38"/>
    </row>
    <row r="123" spans="2:64" s="1" customFormat="1" ht="14.45" customHeight="1">
      <c r="B123" s="36"/>
      <c r="C123" s="31" t="s">
        <v>27</v>
      </c>
      <c r="D123" s="37"/>
      <c r="E123" s="37"/>
      <c r="F123" s="29" t="str">
        <f>IF(E15="","",E15)</f>
        <v>Vyplň údaj</v>
      </c>
      <c r="G123" s="37"/>
      <c r="H123" s="37"/>
      <c r="I123" s="37"/>
      <c r="J123" s="191"/>
      <c r="K123" s="37"/>
      <c r="L123" s="31" t="s">
        <v>32</v>
      </c>
      <c r="M123" s="37"/>
      <c r="N123" s="232" t="str">
        <f>E21</f>
        <v xml:space="preserve"> </v>
      </c>
      <c r="O123" s="232"/>
      <c r="P123" s="232"/>
      <c r="Q123" s="232"/>
      <c r="R123" s="232"/>
      <c r="S123" s="38"/>
    </row>
    <row r="124" spans="2:64" s="1" customFormat="1" ht="10.35" customHeight="1">
      <c r="B124" s="36"/>
      <c r="C124" s="37"/>
      <c r="D124" s="37"/>
      <c r="E124" s="37"/>
      <c r="F124" s="37"/>
      <c r="G124" s="37"/>
      <c r="H124" s="37"/>
      <c r="I124" s="37"/>
      <c r="J124" s="191"/>
      <c r="K124" s="37"/>
      <c r="L124" s="37"/>
      <c r="M124" s="37"/>
      <c r="N124" s="37"/>
      <c r="O124" s="37"/>
      <c r="P124" s="37"/>
      <c r="Q124" s="37"/>
      <c r="R124" s="37"/>
      <c r="S124" s="38"/>
    </row>
    <row r="125" spans="2:64" s="8" customFormat="1" ht="29.25" customHeight="1">
      <c r="B125" s="143"/>
      <c r="C125" s="144" t="s">
        <v>136</v>
      </c>
      <c r="D125" s="145" t="s">
        <v>137</v>
      </c>
      <c r="E125" s="145" t="s">
        <v>55</v>
      </c>
      <c r="F125" s="262" t="s">
        <v>138</v>
      </c>
      <c r="G125" s="262"/>
      <c r="H125" s="262"/>
      <c r="I125" s="262"/>
      <c r="J125" s="197" t="s">
        <v>589</v>
      </c>
      <c r="K125" s="145" t="s">
        <v>139</v>
      </c>
      <c r="L125" s="145" t="s">
        <v>140</v>
      </c>
      <c r="M125" s="262" t="s">
        <v>141</v>
      </c>
      <c r="N125" s="262"/>
      <c r="O125" s="262" t="s">
        <v>111</v>
      </c>
      <c r="P125" s="262"/>
      <c r="Q125" s="262"/>
      <c r="R125" s="263"/>
      <c r="S125" s="146"/>
      <c r="U125" s="77" t="s">
        <v>142</v>
      </c>
      <c r="V125" s="78" t="s">
        <v>37</v>
      </c>
      <c r="W125" s="78" t="s">
        <v>143</v>
      </c>
      <c r="X125" s="78" t="s">
        <v>144</v>
      </c>
      <c r="Y125" s="78" t="s">
        <v>145</v>
      </c>
      <c r="Z125" s="78" t="s">
        <v>146</v>
      </c>
      <c r="AA125" s="78" t="s">
        <v>147</v>
      </c>
      <c r="AB125" s="79" t="s">
        <v>148</v>
      </c>
    </row>
    <row r="126" spans="2:64" s="1" customFormat="1" ht="29.25" customHeight="1">
      <c r="B126" s="36"/>
      <c r="C126" s="81" t="s">
        <v>108</v>
      </c>
      <c r="D126" s="37"/>
      <c r="E126" s="37"/>
      <c r="F126" s="37"/>
      <c r="G126" s="37"/>
      <c r="H126" s="37"/>
      <c r="I126" s="37"/>
      <c r="J126" s="191"/>
      <c r="K126" s="37"/>
      <c r="L126" s="37"/>
      <c r="M126" s="37"/>
      <c r="N126" s="37"/>
      <c r="O126" s="244">
        <f>BL126</f>
        <v>0</v>
      </c>
      <c r="P126" s="245"/>
      <c r="Q126" s="245"/>
      <c r="R126" s="245"/>
      <c r="S126" s="38"/>
      <c r="U126" s="80"/>
      <c r="V126" s="52"/>
      <c r="W126" s="52"/>
      <c r="X126" s="147">
        <f>X127+X198+X203</f>
        <v>0</v>
      </c>
      <c r="Y126" s="52"/>
      <c r="Z126" s="147">
        <f>Z127+Z198+Z203</f>
        <v>2343.5447899999999</v>
      </c>
      <c r="AA126" s="52"/>
      <c r="AB126" s="148">
        <f>AB127+AB198+AB203</f>
        <v>0</v>
      </c>
      <c r="AU126" s="20" t="s">
        <v>72</v>
      </c>
      <c r="AV126" s="20" t="s">
        <v>113</v>
      </c>
      <c r="BL126" s="149">
        <f>BL127+BL198+BL203</f>
        <v>0</v>
      </c>
    </row>
    <row r="127" spans="2:64" s="9" customFormat="1" ht="37.35" customHeight="1">
      <c r="B127" s="150"/>
      <c r="C127" s="151"/>
      <c r="D127" s="152" t="s">
        <v>114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246">
        <f>BL127</f>
        <v>0</v>
      </c>
      <c r="P127" s="247"/>
      <c r="Q127" s="247"/>
      <c r="R127" s="247"/>
      <c r="S127" s="153"/>
      <c r="U127" s="154"/>
      <c r="V127" s="151"/>
      <c r="W127" s="151"/>
      <c r="X127" s="155">
        <f>X128+X143+X145+X152+X154+X163+X196</f>
        <v>0</v>
      </c>
      <c r="Y127" s="151"/>
      <c r="Z127" s="155">
        <f>Z128+Z143+Z145+Z152+Z154+Z163+Z196</f>
        <v>2342.8599599999998</v>
      </c>
      <c r="AA127" s="151"/>
      <c r="AB127" s="156">
        <f>AB128+AB143+AB145+AB152+AB154+AB163+AB196</f>
        <v>0</v>
      </c>
      <c r="AS127" s="157" t="s">
        <v>15</v>
      </c>
      <c r="AU127" s="158" t="s">
        <v>72</v>
      </c>
      <c r="AV127" s="158" t="s">
        <v>73</v>
      </c>
      <c r="AZ127" s="157" t="s">
        <v>149</v>
      </c>
      <c r="BL127" s="159">
        <f>BL128+BL143+BL145+BL152+BL154+BL163+BL196</f>
        <v>0</v>
      </c>
    </row>
    <row r="128" spans="2:64" s="9" customFormat="1" ht="19.899999999999999" customHeight="1">
      <c r="B128" s="150"/>
      <c r="C128" s="151"/>
      <c r="D128" s="160" t="s">
        <v>115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248">
        <f>BL128</f>
        <v>0</v>
      </c>
      <c r="P128" s="249"/>
      <c r="Q128" s="249"/>
      <c r="R128" s="249"/>
      <c r="S128" s="153"/>
      <c r="U128" s="154"/>
      <c r="V128" s="151"/>
      <c r="W128" s="151"/>
      <c r="X128" s="155">
        <f>SUM(X129:X142)</f>
        <v>0</v>
      </c>
      <c r="Y128" s="151"/>
      <c r="Z128" s="155">
        <f>SUM(Z129:Z142)</f>
        <v>7.92E-3</v>
      </c>
      <c r="AA128" s="151"/>
      <c r="AB128" s="156">
        <f>SUM(AB129:AB142)</f>
        <v>0</v>
      </c>
      <c r="AS128" s="157" t="s">
        <v>15</v>
      </c>
      <c r="AU128" s="158" t="s">
        <v>72</v>
      </c>
      <c r="AV128" s="158" t="s">
        <v>15</v>
      </c>
      <c r="AZ128" s="157" t="s">
        <v>149</v>
      </c>
      <c r="BL128" s="159">
        <f>SUM(BL129:BL142)</f>
        <v>0</v>
      </c>
    </row>
    <row r="129" spans="2:66" s="1" customFormat="1" ht="38.25" customHeight="1">
      <c r="B129" s="133"/>
      <c r="C129" s="161" t="s">
        <v>15</v>
      </c>
      <c r="D129" s="161" t="s">
        <v>150</v>
      </c>
      <c r="E129" s="162" t="s">
        <v>151</v>
      </c>
      <c r="F129" s="260" t="s">
        <v>152</v>
      </c>
      <c r="G129" s="260"/>
      <c r="H129" s="260"/>
      <c r="I129" s="260"/>
      <c r="J129" s="198"/>
      <c r="K129" s="163" t="s">
        <v>153</v>
      </c>
      <c r="L129" s="296">
        <v>69</v>
      </c>
      <c r="M129" s="242">
        <v>0</v>
      </c>
      <c r="N129" s="242"/>
      <c r="O129" s="259">
        <f t="shared" ref="O129:O142" si="5">ROUND(M129*L129,3)</f>
        <v>0</v>
      </c>
      <c r="P129" s="259"/>
      <c r="Q129" s="259"/>
      <c r="R129" s="259"/>
      <c r="S129" s="135"/>
      <c r="U129" s="164" t="s">
        <v>5</v>
      </c>
      <c r="V129" s="45" t="s">
        <v>40</v>
      </c>
      <c r="W129" s="37"/>
      <c r="X129" s="165">
        <f t="shared" ref="X129:X142" si="6">W129*L129</f>
        <v>0</v>
      </c>
      <c r="Y129" s="165">
        <v>0</v>
      </c>
      <c r="Z129" s="165">
        <f t="shared" ref="Z129:Z142" si="7">Y129*L129</f>
        <v>0</v>
      </c>
      <c r="AA129" s="165">
        <v>0</v>
      </c>
      <c r="AB129" s="166">
        <f t="shared" ref="AB129:AB142" si="8"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 t="shared" ref="BF129:BF142" si="9">IF(V129="základná",O129,0)</f>
        <v>0</v>
      </c>
      <c r="BG129" s="107">
        <f t="shared" ref="BG129:BG142" si="10">IF(V129="znížená",O129,0)</f>
        <v>0</v>
      </c>
      <c r="BH129" s="107">
        <f t="shared" ref="BH129:BH142" si="11">IF(V129="zákl. prenesená",O129,0)</f>
        <v>0</v>
      </c>
      <c r="BI129" s="107">
        <f t="shared" ref="BI129:BI142" si="12">IF(V129="zníž. prenesená",O129,0)</f>
        <v>0</v>
      </c>
      <c r="BJ129" s="107">
        <f t="shared" ref="BJ129:BJ142" si="13">IF(V129="nulová",O129,0)</f>
        <v>0</v>
      </c>
      <c r="BK129" s="20" t="s">
        <v>128</v>
      </c>
      <c r="BL129" s="167">
        <f t="shared" ref="BL129:BL142" si="14">ROUND(M129*L129,3)</f>
        <v>0</v>
      </c>
      <c r="BM129" s="20" t="s">
        <v>154</v>
      </c>
      <c r="BN129" s="20" t="s">
        <v>128</v>
      </c>
    </row>
    <row r="130" spans="2:66" s="1" customFormat="1" ht="38.25" customHeight="1">
      <c r="B130" s="133"/>
      <c r="C130" s="161" t="s">
        <v>128</v>
      </c>
      <c r="D130" s="161" t="s">
        <v>150</v>
      </c>
      <c r="E130" s="162" t="s">
        <v>155</v>
      </c>
      <c r="F130" s="260" t="s">
        <v>156</v>
      </c>
      <c r="G130" s="260"/>
      <c r="H130" s="260"/>
      <c r="I130" s="260"/>
      <c r="J130" s="198"/>
      <c r="K130" s="163" t="s">
        <v>157</v>
      </c>
      <c r="L130" s="296">
        <v>15</v>
      </c>
      <c r="M130" s="242">
        <v>0</v>
      </c>
      <c r="N130" s="242"/>
      <c r="O130" s="259">
        <f t="shared" si="5"/>
        <v>0</v>
      </c>
      <c r="P130" s="259"/>
      <c r="Q130" s="259"/>
      <c r="R130" s="259"/>
      <c r="S130" s="135"/>
      <c r="U130" s="164" t="s">
        <v>5</v>
      </c>
      <c r="V130" s="45" t="s">
        <v>40</v>
      </c>
      <c r="W130" s="37"/>
      <c r="X130" s="165">
        <f t="shared" si="6"/>
        <v>0</v>
      </c>
      <c r="Y130" s="165">
        <v>0</v>
      </c>
      <c r="Z130" s="165">
        <f t="shared" si="7"/>
        <v>0</v>
      </c>
      <c r="AA130" s="165">
        <v>0</v>
      </c>
      <c r="AB130" s="166">
        <f t="shared" si="8"/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 t="shared" si="9"/>
        <v>0</v>
      </c>
      <c r="BG130" s="107">
        <f t="shared" si="10"/>
        <v>0</v>
      </c>
      <c r="BH130" s="107">
        <f t="shared" si="11"/>
        <v>0</v>
      </c>
      <c r="BI130" s="107">
        <f t="shared" si="12"/>
        <v>0</v>
      </c>
      <c r="BJ130" s="107">
        <f t="shared" si="13"/>
        <v>0</v>
      </c>
      <c r="BK130" s="20" t="s">
        <v>128</v>
      </c>
      <c r="BL130" s="167">
        <f t="shared" si="14"/>
        <v>0</v>
      </c>
      <c r="BM130" s="20" t="s">
        <v>154</v>
      </c>
      <c r="BN130" s="20" t="s">
        <v>154</v>
      </c>
    </row>
    <row r="131" spans="2:66" s="1" customFormat="1" ht="38.25" customHeight="1">
      <c r="B131" s="133"/>
      <c r="C131" s="161" t="s">
        <v>158</v>
      </c>
      <c r="D131" s="161" t="s">
        <v>150</v>
      </c>
      <c r="E131" s="162" t="s">
        <v>159</v>
      </c>
      <c r="F131" s="260" t="s">
        <v>160</v>
      </c>
      <c r="G131" s="260"/>
      <c r="H131" s="260"/>
      <c r="I131" s="260"/>
      <c r="J131" s="198"/>
      <c r="K131" s="163" t="s">
        <v>153</v>
      </c>
      <c r="L131" s="296">
        <v>69</v>
      </c>
      <c r="M131" s="242">
        <v>0</v>
      </c>
      <c r="N131" s="242"/>
      <c r="O131" s="259">
        <f t="shared" si="5"/>
        <v>0</v>
      </c>
      <c r="P131" s="259"/>
      <c r="Q131" s="259"/>
      <c r="R131" s="259"/>
      <c r="S131" s="135"/>
      <c r="U131" s="164" t="s">
        <v>5</v>
      </c>
      <c r="V131" s="45" t="s">
        <v>40</v>
      </c>
      <c r="W131" s="37"/>
      <c r="X131" s="165">
        <f t="shared" si="6"/>
        <v>0</v>
      </c>
      <c r="Y131" s="165">
        <v>0</v>
      </c>
      <c r="Z131" s="165">
        <f t="shared" si="7"/>
        <v>0</v>
      </c>
      <c r="AA131" s="165">
        <v>0</v>
      </c>
      <c r="AB131" s="166">
        <f t="shared" si="8"/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 t="shared" si="9"/>
        <v>0</v>
      </c>
      <c r="BG131" s="107">
        <f t="shared" si="10"/>
        <v>0</v>
      </c>
      <c r="BH131" s="107">
        <f t="shared" si="11"/>
        <v>0</v>
      </c>
      <c r="BI131" s="107">
        <f t="shared" si="12"/>
        <v>0</v>
      </c>
      <c r="BJ131" s="107">
        <f t="shared" si="13"/>
        <v>0</v>
      </c>
      <c r="BK131" s="20" t="s">
        <v>128</v>
      </c>
      <c r="BL131" s="167">
        <f t="shared" si="14"/>
        <v>0</v>
      </c>
      <c r="BM131" s="20" t="s">
        <v>154</v>
      </c>
      <c r="BN131" s="20" t="s">
        <v>161</v>
      </c>
    </row>
    <row r="132" spans="2:66" s="1" customFormat="1" ht="38.25" customHeight="1">
      <c r="B132" s="133"/>
      <c r="C132" s="161" t="s">
        <v>154</v>
      </c>
      <c r="D132" s="161" t="s">
        <v>150</v>
      </c>
      <c r="E132" s="162" t="s">
        <v>162</v>
      </c>
      <c r="F132" s="260" t="s">
        <v>163</v>
      </c>
      <c r="G132" s="260"/>
      <c r="H132" s="260"/>
      <c r="I132" s="260"/>
      <c r="J132" s="198"/>
      <c r="K132" s="163" t="s">
        <v>164</v>
      </c>
      <c r="L132" s="296">
        <v>40.4</v>
      </c>
      <c r="M132" s="242">
        <v>0</v>
      </c>
      <c r="N132" s="242"/>
      <c r="O132" s="259">
        <f t="shared" si="5"/>
        <v>0</v>
      </c>
      <c r="P132" s="259"/>
      <c r="Q132" s="259"/>
      <c r="R132" s="259"/>
      <c r="S132" s="135"/>
      <c r="U132" s="164" t="s">
        <v>5</v>
      </c>
      <c r="V132" s="45" t="s">
        <v>40</v>
      </c>
      <c r="W132" s="37"/>
      <c r="X132" s="165">
        <f t="shared" si="6"/>
        <v>0</v>
      </c>
      <c r="Y132" s="165">
        <v>0</v>
      </c>
      <c r="Z132" s="165">
        <f t="shared" si="7"/>
        <v>0</v>
      </c>
      <c r="AA132" s="165">
        <v>0</v>
      </c>
      <c r="AB132" s="166">
        <f t="shared" si="8"/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si="9"/>
        <v>0</v>
      </c>
      <c r="BG132" s="107">
        <f t="shared" si="10"/>
        <v>0</v>
      </c>
      <c r="BH132" s="107">
        <f t="shared" si="11"/>
        <v>0</v>
      </c>
      <c r="BI132" s="107">
        <f t="shared" si="12"/>
        <v>0</v>
      </c>
      <c r="BJ132" s="107">
        <f t="shared" si="13"/>
        <v>0</v>
      </c>
      <c r="BK132" s="20" t="s">
        <v>128</v>
      </c>
      <c r="BL132" s="167">
        <f t="shared" si="14"/>
        <v>0</v>
      </c>
      <c r="BM132" s="20" t="s">
        <v>154</v>
      </c>
      <c r="BN132" s="20" t="s">
        <v>165</v>
      </c>
    </row>
    <row r="133" spans="2:66" s="1" customFormat="1" ht="25.5" customHeight="1">
      <c r="B133" s="133"/>
      <c r="C133" s="161" t="s">
        <v>166</v>
      </c>
      <c r="D133" s="161" t="s">
        <v>150</v>
      </c>
      <c r="E133" s="162" t="s">
        <v>167</v>
      </c>
      <c r="F133" s="260" t="s">
        <v>168</v>
      </c>
      <c r="G133" s="260"/>
      <c r="H133" s="260"/>
      <c r="I133" s="260"/>
      <c r="J133" s="198"/>
      <c r="K133" s="163" t="s">
        <v>164</v>
      </c>
      <c r="L133" s="296">
        <v>870</v>
      </c>
      <c r="M133" s="242">
        <v>0</v>
      </c>
      <c r="N133" s="242"/>
      <c r="O133" s="259">
        <f t="shared" si="5"/>
        <v>0</v>
      </c>
      <c r="P133" s="259"/>
      <c r="Q133" s="259"/>
      <c r="R133" s="259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169</v>
      </c>
    </row>
    <row r="134" spans="2:66" s="1" customFormat="1" ht="25.5" customHeight="1">
      <c r="B134" s="133"/>
      <c r="C134" s="161" t="s">
        <v>161</v>
      </c>
      <c r="D134" s="161" t="s">
        <v>150</v>
      </c>
      <c r="E134" s="162" t="s">
        <v>170</v>
      </c>
      <c r="F134" s="260" t="s">
        <v>171</v>
      </c>
      <c r="G134" s="260"/>
      <c r="H134" s="260"/>
      <c r="I134" s="260"/>
      <c r="J134" s="198"/>
      <c r="K134" s="163" t="s">
        <v>164</v>
      </c>
      <c r="L134" s="296">
        <v>435</v>
      </c>
      <c r="M134" s="242">
        <v>0</v>
      </c>
      <c r="N134" s="242"/>
      <c r="O134" s="259">
        <f t="shared" si="5"/>
        <v>0</v>
      </c>
      <c r="P134" s="259"/>
      <c r="Q134" s="259"/>
      <c r="R134" s="259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172</v>
      </c>
    </row>
    <row r="135" spans="2:66" s="1" customFormat="1" ht="51" customHeight="1">
      <c r="B135" s="133"/>
      <c r="C135" s="161" t="s">
        <v>173</v>
      </c>
      <c r="D135" s="161" t="s">
        <v>150</v>
      </c>
      <c r="E135" s="162" t="s">
        <v>174</v>
      </c>
      <c r="F135" s="260" t="s">
        <v>175</v>
      </c>
      <c r="G135" s="260"/>
      <c r="H135" s="260"/>
      <c r="I135" s="260"/>
      <c r="J135" s="198"/>
      <c r="K135" s="163" t="s">
        <v>164</v>
      </c>
      <c r="L135" s="296">
        <v>443</v>
      </c>
      <c r="M135" s="242">
        <v>0</v>
      </c>
      <c r="N135" s="242"/>
      <c r="O135" s="259">
        <f t="shared" si="5"/>
        <v>0</v>
      </c>
      <c r="P135" s="259"/>
      <c r="Q135" s="259"/>
      <c r="R135" s="259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176</v>
      </c>
    </row>
    <row r="136" spans="2:66" s="1" customFormat="1" ht="51" customHeight="1">
      <c r="B136" s="133"/>
      <c r="C136" s="161" t="s">
        <v>165</v>
      </c>
      <c r="D136" s="161" t="s">
        <v>150</v>
      </c>
      <c r="E136" s="162" t="s">
        <v>177</v>
      </c>
      <c r="F136" s="260" t="s">
        <v>178</v>
      </c>
      <c r="G136" s="260"/>
      <c r="H136" s="260"/>
      <c r="I136" s="260"/>
      <c r="J136" s="198"/>
      <c r="K136" s="163" t="s">
        <v>164</v>
      </c>
      <c r="L136" s="296">
        <v>443</v>
      </c>
      <c r="M136" s="242">
        <v>0</v>
      </c>
      <c r="N136" s="242"/>
      <c r="O136" s="259">
        <f t="shared" si="5"/>
        <v>0</v>
      </c>
      <c r="P136" s="259"/>
      <c r="Q136" s="259"/>
      <c r="R136" s="259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179</v>
      </c>
    </row>
    <row r="137" spans="2:66" s="1" customFormat="1" ht="25.5" customHeight="1">
      <c r="B137" s="133"/>
      <c r="C137" s="161" t="s">
        <v>180</v>
      </c>
      <c r="D137" s="161" t="s">
        <v>150</v>
      </c>
      <c r="E137" s="162" t="s">
        <v>181</v>
      </c>
      <c r="F137" s="260" t="s">
        <v>182</v>
      </c>
      <c r="G137" s="260"/>
      <c r="H137" s="260"/>
      <c r="I137" s="260"/>
      <c r="J137" s="198"/>
      <c r="K137" s="163" t="s">
        <v>164</v>
      </c>
      <c r="L137" s="296">
        <v>443</v>
      </c>
      <c r="M137" s="242">
        <v>0</v>
      </c>
      <c r="N137" s="242"/>
      <c r="O137" s="259">
        <f t="shared" si="5"/>
        <v>0</v>
      </c>
      <c r="P137" s="259"/>
      <c r="Q137" s="259"/>
      <c r="R137" s="259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183</v>
      </c>
    </row>
    <row r="138" spans="2:66" s="1" customFormat="1" ht="38.25" customHeight="1">
      <c r="B138" s="133"/>
      <c r="C138" s="161" t="s">
        <v>169</v>
      </c>
      <c r="D138" s="161" t="s">
        <v>150</v>
      </c>
      <c r="E138" s="162" t="s">
        <v>184</v>
      </c>
      <c r="F138" s="260" t="s">
        <v>185</v>
      </c>
      <c r="G138" s="260"/>
      <c r="H138" s="260"/>
      <c r="I138" s="260"/>
      <c r="J138" s="198"/>
      <c r="K138" s="163" t="s">
        <v>164</v>
      </c>
      <c r="L138" s="296">
        <v>427</v>
      </c>
      <c r="M138" s="242">
        <v>0</v>
      </c>
      <c r="N138" s="242"/>
      <c r="O138" s="259">
        <f t="shared" si="5"/>
        <v>0</v>
      </c>
      <c r="P138" s="259"/>
      <c r="Q138" s="259"/>
      <c r="R138" s="259"/>
      <c r="S138" s="135"/>
      <c r="U138" s="164" t="s">
        <v>5</v>
      </c>
      <c r="V138" s="45" t="s">
        <v>40</v>
      </c>
      <c r="W138" s="37"/>
      <c r="X138" s="165">
        <f t="shared" si="6"/>
        <v>0</v>
      </c>
      <c r="Y138" s="165">
        <v>0</v>
      </c>
      <c r="Z138" s="165">
        <f t="shared" si="7"/>
        <v>0</v>
      </c>
      <c r="AA138" s="165">
        <v>0</v>
      </c>
      <c r="AB138" s="166">
        <f t="shared" si="8"/>
        <v>0</v>
      </c>
      <c r="AS138" s="20" t="s">
        <v>154</v>
      </c>
      <c r="AU138" s="20" t="s">
        <v>150</v>
      </c>
      <c r="AV138" s="20" t="s">
        <v>128</v>
      </c>
      <c r="AZ138" s="20" t="s">
        <v>149</v>
      </c>
      <c r="BF138" s="107">
        <f t="shared" si="9"/>
        <v>0</v>
      </c>
      <c r="BG138" s="107">
        <f t="shared" si="10"/>
        <v>0</v>
      </c>
      <c r="BH138" s="107">
        <f t="shared" si="11"/>
        <v>0</v>
      </c>
      <c r="BI138" s="107">
        <f t="shared" si="12"/>
        <v>0</v>
      </c>
      <c r="BJ138" s="107">
        <f t="shared" si="13"/>
        <v>0</v>
      </c>
      <c r="BK138" s="20" t="s">
        <v>128</v>
      </c>
      <c r="BL138" s="167">
        <f t="shared" si="14"/>
        <v>0</v>
      </c>
      <c r="BM138" s="20" t="s">
        <v>154</v>
      </c>
      <c r="BN138" s="20" t="s">
        <v>10</v>
      </c>
    </row>
    <row r="139" spans="2:66" s="1" customFormat="1" ht="25.5" customHeight="1">
      <c r="B139" s="133"/>
      <c r="C139" s="161" t="s">
        <v>186</v>
      </c>
      <c r="D139" s="161" t="s">
        <v>150</v>
      </c>
      <c r="E139" s="162" t="s">
        <v>187</v>
      </c>
      <c r="F139" s="260" t="s">
        <v>188</v>
      </c>
      <c r="G139" s="260"/>
      <c r="H139" s="260"/>
      <c r="I139" s="260"/>
      <c r="J139" s="198"/>
      <c r="K139" s="163" t="s">
        <v>153</v>
      </c>
      <c r="L139" s="296">
        <v>264</v>
      </c>
      <c r="M139" s="242">
        <v>0</v>
      </c>
      <c r="N139" s="242"/>
      <c r="O139" s="259">
        <f t="shared" si="5"/>
        <v>0</v>
      </c>
      <c r="P139" s="259"/>
      <c r="Q139" s="259"/>
      <c r="R139" s="259"/>
      <c r="S139" s="135"/>
      <c r="U139" s="164" t="s">
        <v>5</v>
      </c>
      <c r="V139" s="45" t="s">
        <v>40</v>
      </c>
      <c r="W139" s="37"/>
      <c r="X139" s="165">
        <f t="shared" si="6"/>
        <v>0</v>
      </c>
      <c r="Y139" s="165">
        <v>0</v>
      </c>
      <c r="Z139" s="165">
        <f t="shared" si="7"/>
        <v>0</v>
      </c>
      <c r="AA139" s="165">
        <v>0</v>
      </c>
      <c r="AB139" s="166">
        <f t="shared" si="8"/>
        <v>0</v>
      </c>
      <c r="AS139" s="20" t="s">
        <v>154</v>
      </c>
      <c r="AU139" s="20" t="s">
        <v>150</v>
      </c>
      <c r="AV139" s="20" t="s">
        <v>128</v>
      </c>
      <c r="AZ139" s="20" t="s">
        <v>149</v>
      </c>
      <c r="BF139" s="107">
        <f t="shared" si="9"/>
        <v>0</v>
      </c>
      <c r="BG139" s="107">
        <f t="shared" si="10"/>
        <v>0</v>
      </c>
      <c r="BH139" s="107">
        <f t="shared" si="11"/>
        <v>0</v>
      </c>
      <c r="BI139" s="107">
        <f t="shared" si="12"/>
        <v>0</v>
      </c>
      <c r="BJ139" s="107">
        <f t="shared" si="13"/>
        <v>0</v>
      </c>
      <c r="BK139" s="20" t="s">
        <v>128</v>
      </c>
      <c r="BL139" s="167">
        <f t="shared" si="14"/>
        <v>0</v>
      </c>
      <c r="BM139" s="20" t="s">
        <v>154</v>
      </c>
      <c r="BN139" s="20" t="s">
        <v>189</v>
      </c>
    </row>
    <row r="140" spans="2:66" s="1" customFormat="1" ht="16.5" customHeight="1">
      <c r="B140" s="133"/>
      <c r="C140" s="168" t="s">
        <v>172</v>
      </c>
      <c r="D140" s="168" t="s">
        <v>190</v>
      </c>
      <c r="E140" s="169" t="s">
        <v>191</v>
      </c>
      <c r="F140" s="256" t="s">
        <v>192</v>
      </c>
      <c r="G140" s="256"/>
      <c r="H140" s="256"/>
      <c r="I140" s="256"/>
      <c r="J140" s="170"/>
      <c r="K140" s="171" t="s">
        <v>193</v>
      </c>
      <c r="L140" s="297">
        <v>7.92</v>
      </c>
      <c r="M140" s="257">
        <v>0</v>
      </c>
      <c r="N140" s="257"/>
      <c r="O140" s="258">
        <f t="shared" si="5"/>
        <v>0</v>
      </c>
      <c r="P140" s="259"/>
      <c r="Q140" s="259"/>
      <c r="R140" s="259"/>
      <c r="S140" s="135"/>
      <c r="U140" s="164" t="s">
        <v>5</v>
      </c>
      <c r="V140" s="45" t="s">
        <v>40</v>
      </c>
      <c r="W140" s="37"/>
      <c r="X140" s="165">
        <f t="shared" si="6"/>
        <v>0</v>
      </c>
      <c r="Y140" s="165">
        <v>1E-3</v>
      </c>
      <c r="Z140" s="165">
        <f t="shared" si="7"/>
        <v>7.92E-3</v>
      </c>
      <c r="AA140" s="165">
        <v>0</v>
      </c>
      <c r="AB140" s="166">
        <f t="shared" si="8"/>
        <v>0</v>
      </c>
      <c r="AS140" s="20" t="s">
        <v>165</v>
      </c>
      <c r="AU140" s="20" t="s">
        <v>190</v>
      </c>
      <c r="AV140" s="20" t="s">
        <v>128</v>
      </c>
      <c r="AZ140" s="20" t="s">
        <v>149</v>
      </c>
      <c r="BF140" s="107">
        <f t="shared" si="9"/>
        <v>0</v>
      </c>
      <c r="BG140" s="107">
        <f t="shared" si="10"/>
        <v>0</v>
      </c>
      <c r="BH140" s="107">
        <f t="shared" si="11"/>
        <v>0</v>
      </c>
      <c r="BI140" s="107">
        <f t="shared" si="12"/>
        <v>0</v>
      </c>
      <c r="BJ140" s="107">
        <f t="shared" si="13"/>
        <v>0</v>
      </c>
      <c r="BK140" s="20" t="s">
        <v>128</v>
      </c>
      <c r="BL140" s="167">
        <f t="shared" si="14"/>
        <v>0</v>
      </c>
      <c r="BM140" s="20" t="s">
        <v>154</v>
      </c>
      <c r="BN140" s="20" t="s">
        <v>194</v>
      </c>
    </row>
    <row r="141" spans="2:66" s="1" customFormat="1" ht="25.5" customHeight="1">
      <c r="B141" s="133"/>
      <c r="C141" s="161" t="s">
        <v>195</v>
      </c>
      <c r="D141" s="161" t="s">
        <v>150</v>
      </c>
      <c r="E141" s="162" t="s">
        <v>196</v>
      </c>
      <c r="F141" s="260" t="s">
        <v>197</v>
      </c>
      <c r="G141" s="260"/>
      <c r="H141" s="260"/>
      <c r="I141" s="260"/>
      <c r="J141" s="198"/>
      <c r="K141" s="163" t="s">
        <v>153</v>
      </c>
      <c r="L141" s="296">
        <v>1222.2470000000001</v>
      </c>
      <c r="M141" s="242">
        <v>0</v>
      </c>
      <c r="N141" s="242"/>
      <c r="O141" s="259">
        <f t="shared" si="5"/>
        <v>0</v>
      </c>
      <c r="P141" s="259"/>
      <c r="Q141" s="259"/>
      <c r="R141" s="259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154</v>
      </c>
      <c r="AU141" s="20" t="s">
        <v>150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198</v>
      </c>
    </row>
    <row r="142" spans="2:66" s="1" customFormat="1" ht="25.5" customHeight="1">
      <c r="B142" s="133"/>
      <c r="C142" s="161" t="s">
        <v>176</v>
      </c>
      <c r="D142" s="161" t="s">
        <v>150</v>
      </c>
      <c r="E142" s="162" t="s">
        <v>199</v>
      </c>
      <c r="F142" s="260" t="s">
        <v>200</v>
      </c>
      <c r="G142" s="260"/>
      <c r="H142" s="260"/>
      <c r="I142" s="260"/>
      <c r="J142" s="198"/>
      <c r="K142" s="163" t="s">
        <v>153</v>
      </c>
      <c r="L142" s="296">
        <v>264</v>
      </c>
      <c r="M142" s="242">
        <v>0</v>
      </c>
      <c r="N142" s="242"/>
      <c r="O142" s="259">
        <f t="shared" si="5"/>
        <v>0</v>
      </c>
      <c r="P142" s="259"/>
      <c r="Q142" s="259"/>
      <c r="R142" s="259"/>
      <c r="S142" s="135"/>
      <c r="U142" s="164" t="s">
        <v>5</v>
      </c>
      <c r="V142" s="45" t="s">
        <v>40</v>
      </c>
      <c r="W142" s="37"/>
      <c r="X142" s="165">
        <f t="shared" si="6"/>
        <v>0</v>
      </c>
      <c r="Y142" s="165">
        <v>0</v>
      </c>
      <c r="Z142" s="165">
        <f t="shared" si="7"/>
        <v>0</v>
      </c>
      <c r="AA142" s="165">
        <v>0</v>
      </c>
      <c r="AB142" s="166">
        <f t="shared" si="8"/>
        <v>0</v>
      </c>
      <c r="AS142" s="20" t="s">
        <v>154</v>
      </c>
      <c r="AU142" s="20" t="s">
        <v>150</v>
      </c>
      <c r="AV142" s="20" t="s">
        <v>128</v>
      </c>
      <c r="AZ142" s="20" t="s">
        <v>149</v>
      </c>
      <c r="BF142" s="107">
        <f t="shared" si="9"/>
        <v>0</v>
      </c>
      <c r="BG142" s="107">
        <f t="shared" si="10"/>
        <v>0</v>
      </c>
      <c r="BH142" s="107">
        <f t="shared" si="11"/>
        <v>0</v>
      </c>
      <c r="BI142" s="107">
        <f t="shared" si="12"/>
        <v>0</v>
      </c>
      <c r="BJ142" s="107">
        <f t="shared" si="13"/>
        <v>0</v>
      </c>
      <c r="BK142" s="20" t="s">
        <v>128</v>
      </c>
      <c r="BL142" s="167">
        <f t="shared" si="14"/>
        <v>0</v>
      </c>
      <c r="BM142" s="20" t="s">
        <v>154</v>
      </c>
      <c r="BN142" s="20" t="s">
        <v>201</v>
      </c>
    </row>
    <row r="143" spans="2:66" s="9" customFormat="1" ht="29.85" customHeight="1">
      <c r="B143" s="150"/>
      <c r="C143" s="151"/>
      <c r="D143" s="160" t="s">
        <v>116</v>
      </c>
      <c r="E143" s="160"/>
      <c r="F143" s="160"/>
      <c r="G143" s="160"/>
      <c r="H143" s="160"/>
      <c r="I143" s="160"/>
      <c r="J143" s="160"/>
      <c r="K143" s="160"/>
      <c r="L143" s="298"/>
      <c r="M143" s="160"/>
      <c r="N143" s="160"/>
      <c r="O143" s="250">
        <f>BL143</f>
        <v>0</v>
      </c>
      <c r="P143" s="251"/>
      <c r="Q143" s="251"/>
      <c r="R143" s="251"/>
      <c r="S143" s="153"/>
      <c r="U143" s="154"/>
      <c r="V143" s="151"/>
      <c r="W143" s="151"/>
      <c r="X143" s="155">
        <f>X144</f>
        <v>0</v>
      </c>
      <c r="Y143" s="151"/>
      <c r="Z143" s="155">
        <f>Z144</f>
        <v>4.0176300000000005</v>
      </c>
      <c r="AA143" s="151"/>
      <c r="AB143" s="156">
        <f>AB144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BL144</f>
        <v>0</v>
      </c>
    </row>
    <row r="144" spans="2:66" s="1" customFormat="1" ht="25.5" customHeight="1">
      <c r="B144" s="133"/>
      <c r="C144" s="161" t="s">
        <v>202</v>
      </c>
      <c r="D144" s="161" t="s">
        <v>150</v>
      </c>
      <c r="E144" s="162" t="s">
        <v>203</v>
      </c>
      <c r="F144" s="260" t="s">
        <v>204</v>
      </c>
      <c r="G144" s="260"/>
      <c r="H144" s="260"/>
      <c r="I144" s="260"/>
      <c r="J144" s="198"/>
      <c r="K144" s="163" t="s">
        <v>164</v>
      </c>
      <c r="L144" s="296">
        <v>3</v>
      </c>
      <c r="M144" s="242">
        <v>0</v>
      </c>
      <c r="N144" s="242"/>
      <c r="O144" s="259">
        <f>ROUND(M144*L144,3)</f>
        <v>0</v>
      </c>
      <c r="P144" s="259"/>
      <c r="Q144" s="259"/>
      <c r="R144" s="259"/>
      <c r="S144" s="135"/>
      <c r="U144" s="164" t="s">
        <v>5</v>
      </c>
      <c r="V144" s="45" t="s">
        <v>40</v>
      </c>
      <c r="W144" s="37"/>
      <c r="X144" s="165">
        <f>W144*L144</f>
        <v>0</v>
      </c>
      <c r="Y144" s="165">
        <v>1.33921</v>
      </c>
      <c r="Z144" s="165">
        <f>Y144*L144</f>
        <v>4.0176300000000005</v>
      </c>
      <c r="AA144" s="165">
        <v>0</v>
      </c>
      <c r="AB144" s="166">
        <f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>IF(V144="základná",O144,0)</f>
        <v>0</v>
      </c>
      <c r="BG144" s="107">
        <f>IF(V144="znížená",O144,0)</f>
        <v>0</v>
      </c>
      <c r="BH144" s="107">
        <f>IF(V144="zákl. prenesená",O144,0)</f>
        <v>0</v>
      </c>
      <c r="BI144" s="107">
        <f>IF(V144="zníž. prenesená",O144,0)</f>
        <v>0</v>
      </c>
      <c r="BJ144" s="107">
        <f>IF(V144="nulová",O144,0)</f>
        <v>0</v>
      </c>
      <c r="BK144" s="20" t="s">
        <v>128</v>
      </c>
      <c r="BL144" s="167">
        <f>ROUND(M144*L144,3)</f>
        <v>0</v>
      </c>
      <c r="BM144" s="20" t="s">
        <v>154</v>
      </c>
      <c r="BN144" s="20" t="s">
        <v>205</v>
      </c>
    </row>
    <row r="145" spans="2:66" s="9" customFormat="1" ht="29.85" customHeight="1">
      <c r="B145" s="150"/>
      <c r="C145" s="151"/>
      <c r="D145" s="160" t="s">
        <v>117</v>
      </c>
      <c r="E145" s="160"/>
      <c r="F145" s="160"/>
      <c r="G145" s="160"/>
      <c r="H145" s="160"/>
      <c r="I145" s="160"/>
      <c r="J145" s="160"/>
      <c r="K145" s="160"/>
      <c r="L145" s="298"/>
      <c r="M145" s="160"/>
      <c r="N145" s="160"/>
      <c r="O145" s="250">
        <f>BL145</f>
        <v>0</v>
      </c>
      <c r="P145" s="251"/>
      <c r="Q145" s="251"/>
      <c r="R145" s="251"/>
      <c r="S145" s="153"/>
      <c r="U145" s="154"/>
      <c r="V145" s="151"/>
      <c r="W145" s="151"/>
      <c r="X145" s="155">
        <f>SUM(X146:X151)</f>
        <v>0</v>
      </c>
      <c r="Y145" s="151"/>
      <c r="Z145" s="155">
        <f>SUM(Z146:Z151)</f>
        <v>35.634229999999995</v>
      </c>
      <c r="AA145" s="151"/>
      <c r="AB145" s="156">
        <f>SUM(AB146:AB151)</f>
        <v>0</v>
      </c>
      <c r="AS145" s="157" t="s">
        <v>15</v>
      </c>
      <c r="AU145" s="158" t="s">
        <v>72</v>
      </c>
      <c r="AV145" s="158" t="s">
        <v>15</v>
      </c>
      <c r="AZ145" s="157" t="s">
        <v>149</v>
      </c>
      <c r="BL145" s="159">
        <f>SUM(BL146:BL151)</f>
        <v>0</v>
      </c>
    </row>
    <row r="146" spans="2:66" s="1" customFormat="1" ht="25.5" customHeight="1">
      <c r="B146" s="133"/>
      <c r="C146" s="161" t="s">
        <v>179</v>
      </c>
      <c r="D146" s="161" t="s">
        <v>150</v>
      </c>
      <c r="E146" s="162" t="s">
        <v>206</v>
      </c>
      <c r="F146" s="260" t="s">
        <v>207</v>
      </c>
      <c r="G146" s="260"/>
      <c r="H146" s="260"/>
      <c r="I146" s="260"/>
      <c r="J146" s="198"/>
      <c r="K146" s="163" t="s">
        <v>164</v>
      </c>
      <c r="L146" s="296">
        <v>9</v>
      </c>
      <c r="M146" s="242">
        <v>0</v>
      </c>
      <c r="N146" s="242"/>
      <c r="O146" s="259">
        <f t="shared" ref="O146:O151" si="15">ROUND(M146*L146,3)</f>
        <v>0</v>
      </c>
      <c r="P146" s="259"/>
      <c r="Q146" s="259"/>
      <c r="R146" s="259"/>
      <c r="S146" s="135"/>
      <c r="U146" s="164" t="s">
        <v>5</v>
      </c>
      <c r="V146" s="45" t="s">
        <v>40</v>
      </c>
      <c r="W146" s="37"/>
      <c r="X146" s="165">
        <f t="shared" ref="X146:X151" si="16">W146*L146</f>
        <v>0</v>
      </c>
      <c r="Y146" s="165">
        <v>1.7816399999999999</v>
      </c>
      <c r="Z146" s="165">
        <f t="shared" ref="Z146:Z151" si="17">Y146*L146</f>
        <v>16.034759999999999</v>
      </c>
      <c r="AA146" s="165">
        <v>0</v>
      </c>
      <c r="AB146" s="166">
        <f t="shared" ref="AB146:AB151" si="18">AA146*L146</f>
        <v>0</v>
      </c>
      <c r="AS146" s="20" t="s">
        <v>154</v>
      </c>
      <c r="AU146" s="20" t="s">
        <v>150</v>
      </c>
      <c r="AV146" s="20" t="s">
        <v>128</v>
      </c>
      <c r="AZ146" s="20" t="s">
        <v>149</v>
      </c>
      <c r="BF146" s="107">
        <f t="shared" ref="BF146:BF151" si="19">IF(V146="základná",O146,0)</f>
        <v>0</v>
      </c>
      <c r="BG146" s="107">
        <f t="shared" ref="BG146:BG151" si="20">IF(V146="znížená",O146,0)</f>
        <v>0</v>
      </c>
      <c r="BH146" s="107">
        <f t="shared" ref="BH146:BH151" si="21">IF(V146="zákl. prenesená",O146,0)</f>
        <v>0</v>
      </c>
      <c r="BI146" s="107">
        <f t="shared" ref="BI146:BI151" si="22">IF(V146="zníž. prenesená",O146,0)</f>
        <v>0</v>
      </c>
      <c r="BJ146" s="107">
        <f t="shared" ref="BJ146:BJ151" si="23">IF(V146="nulová",O146,0)</f>
        <v>0</v>
      </c>
      <c r="BK146" s="20" t="s">
        <v>128</v>
      </c>
      <c r="BL146" s="167">
        <f t="shared" ref="BL146:BL151" si="24">ROUND(M146*L146,3)</f>
        <v>0</v>
      </c>
      <c r="BM146" s="20" t="s">
        <v>154</v>
      </c>
      <c r="BN146" s="20" t="s">
        <v>208</v>
      </c>
    </row>
    <row r="147" spans="2:66" s="1" customFormat="1" ht="25.5" customHeight="1">
      <c r="B147" s="133"/>
      <c r="C147" s="161" t="s">
        <v>209</v>
      </c>
      <c r="D147" s="161" t="s">
        <v>150</v>
      </c>
      <c r="E147" s="162" t="s">
        <v>210</v>
      </c>
      <c r="F147" s="260" t="s">
        <v>211</v>
      </c>
      <c r="G147" s="260"/>
      <c r="H147" s="260"/>
      <c r="I147" s="260"/>
      <c r="J147" s="198"/>
      <c r="K147" s="163" t="s">
        <v>212</v>
      </c>
      <c r="L147" s="296">
        <v>7</v>
      </c>
      <c r="M147" s="242">
        <v>0</v>
      </c>
      <c r="N147" s="242"/>
      <c r="O147" s="259">
        <f t="shared" si="15"/>
        <v>0</v>
      </c>
      <c r="P147" s="259"/>
      <c r="Q147" s="259"/>
      <c r="R147" s="259"/>
      <c r="S147" s="135"/>
      <c r="U147" s="164" t="s">
        <v>5</v>
      </c>
      <c r="V147" s="45" t="s">
        <v>40</v>
      </c>
      <c r="W147" s="37"/>
      <c r="X147" s="165">
        <f t="shared" si="16"/>
        <v>0</v>
      </c>
      <c r="Y147" s="165">
        <v>8.8730000000000003E-2</v>
      </c>
      <c r="Z147" s="165">
        <f t="shared" si="17"/>
        <v>0.62111000000000005</v>
      </c>
      <c r="AA147" s="165">
        <v>0</v>
      </c>
      <c r="AB147" s="166">
        <f t="shared" si="18"/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si="19"/>
        <v>0</v>
      </c>
      <c r="BG147" s="107">
        <f t="shared" si="20"/>
        <v>0</v>
      </c>
      <c r="BH147" s="107">
        <f t="shared" si="21"/>
        <v>0</v>
      </c>
      <c r="BI147" s="107">
        <f t="shared" si="22"/>
        <v>0</v>
      </c>
      <c r="BJ147" s="107">
        <f t="shared" si="23"/>
        <v>0</v>
      </c>
      <c r="BK147" s="20" t="s">
        <v>128</v>
      </c>
      <c r="BL147" s="167">
        <f t="shared" si="24"/>
        <v>0</v>
      </c>
      <c r="BM147" s="20" t="s">
        <v>154</v>
      </c>
      <c r="BN147" s="20" t="s">
        <v>213</v>
      </c>
    </row>
    <row r="148" spans="2:66" s="1" customFormat="1" ht="16.5" customHeight="1">
      <c r="B148" s="133"/>
      <c r="C148" s="168" t="s">
        <v>183</v>
      </c>
      <c r="D148" s="168" t="s">
        <v>190</v>
      </c>
      <c r="E148" s="169" t="s">
        <v>214</v>
      </c>
      <c r="F148" s="256" t="s">
        <v>215</v>
      </c>
      <c r="G148" s="256"/>
      <c r="H148" s="256"/>
      <c r="I148" s="256"/>
      <c r="J148" s="170"/>
      <c r="K148" s="171" t="s">
        <v>212</v>
      </c>
      <c r="L148" s="297">
        <v>14</v>
      </c>
      <c r="M148" s="257">
        <v>0</v>
      </c>
      <c r="N148" s="257"/>
      <c r="O148" s="258">
        <f t="shared" si="15"/>
        <v>0</v>
      </c>
      <c r="P148" s="259"/>
      <c r="Q148" s="259"/>
      <c r="R148" s="259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1.4E-3</v>
      </c>
      <c r="Z148" s="165">
        <f t="shared" si="17"/>
        <v>1.9599999999999999E-2</v>
      </c>
      <c r="AA148" s="165">
        <v>0</v>
      </c>
      <c r="AB148" s="166">
        <f t="shared" si="18"/>
        <v>0</v>
      </c>
      <c r="AS148" s="20" t="s">
        <v>165</v>
      </c>
      <c r="AU148" s="20" t="s">
        <v>190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216</v>
      </c>
    </row>
    <row r="149" spans="2:66" s="1" customFormat="1" ht="25.5" customHeight="1">
      <c r="B149" s="133"/>
      <c r="C149" s="161" t="s">
        <v>217</v>
      </c>
      <c r="D149" s="161" t="s">
        <v>150</v>
      </c>
      <c r="E149" s="162" t="s">
        <v>218</v>
      </c>
      <c r="F149" s="260" t="s">
        <v>219</v>
      </c>
      <c r="G149" s="260"/>
      <c r="H149" s="260"/>
      <c r="I149" s="260"/>
      <c r="J149" s="198"/>
      <c r="K149" s="163" t="s">
        <v>212</v>
      </c>
      <c r="L149" s="296">
        <v>170</v>
      </c>
      <c r="M149" s="242">
        <v>0</v>
      </c>
      <c r="N149" s="242"/>
      <c r="O149" s="259">
        <f t="shared" si="15"/>
        <v>0</v>
      </c>
      <c r="P149" s="259"/>
      <c r="Q149" s="259"/>
      <c r="R149" s="259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0.11092</v>
      </c>
      <c r="Z149" s="165">
        <f t="shared" si="17"/>
        <v>18.856400000000001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220</v>
      </c>
    </row>
    <row r="150" spans="2:66" s="1" customFormat="1" ht="16.5" customHeight="1">
      <c r="B150" s="133"/>
      <c r="C150" s="168" t="s">
        <v>10</v>
      </c>
      <c r="D150" s="168" t="s">
        <v>190</v>
      </c>
      <c r="E150" s="169" t="s">
        <v>221</v>
      </c>
      <c r="F150" s="256" t="s">
        <v>222</v>
      </c>
      <c r="G150" s="256"/>
      <c r="H150" s="256"/>
      <c r="I150" s="256"/>
      <c r="J150" s="170"/>
      <c r="K150" s="171" t="s">
        <v>212</v>
      </c>
      <c r="L150" s="297">
        <v>171.7</v>
      </c>
      <c r="M150" s="257">
        <v>0</v>
      </c>
      <c r="N150" s="257"/>
      <c r="O150" s="258">
        <f t="shared" si="15"/>
        <v>0</v>
      </c>
      <c r="P150" s="259"/>
      <c r="Q150" s="259"/>
      <c r="R150" s="259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0</v>
      </c>
      <c r="Z150" s="165">
        <f t="shared" si="17"/>
        <v>0</v>
      </c>
      <c r="AA150" s="165">
        <v>0</v>
      </c>
      <c r="AB150" s="166">
        <f t="shared" si="18"/>
        <v>0</v>
      </c>
      <c r="AS150" s="20" t="s">
        <v>165</v>
      </c>
      <c r="AU150" s="20" t="s">
        <v>190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223</v>
      </c>
    </row>
    <row r="151" spans="2:66" s="1" customFormat="1" ht="25.5" customHeight="1">
      <c r="B151" s="133"/>
      <c r="C151" s="161" t="s">
        <v>224</v>
      </c>
      <c r="D151" s="161" t="s">
        <v>150</v>
      </c>
      <c r="E151" s="162" t="s">
        <v>225</v>
      </c>
      <c r="F151" s="260" t="s">
        <v>226</v>
      </c>
      <c r="G151" s="260"/>
      <c r="H151" s="260"/>
      <c r="I151" s="260"/>
      <c r="J151" s="198"/>
      <c r="K151" s="163" t="s">
        <v>157</v>
      </c>
      <c r="L151" s="296">
        <v>4</v>
      </c>
      <c r="M151" s="242">
        <v>0</v>
      </c>
      <c r="N151" s="242"/>
      <c r="O151" s="259">
        <f t="shared" si="15"/>
        <v>0</v>
      </c>
      <c r="P151" s="259"/>
      <c r="Q151" s="259"/>
      <c r="R151" s="259"/>
      <c r="S151" s="135"/>
      <c r="U151" s="164" t="s">
        <v>5</v>
      </c>
      <c r="V151" s="45" t="s">
        <v>40</v>
      </c>
      <c r="W151" s="37"/>
      <c r="X151" s="165">
        <f t="shared" si="16"/>
        <v>0</v>
      </c>
      <c r="Y151" s="165">
        <v>2.5590000000000002E-2</v>
      </c>
      <c r="Z151" s="165">
        <f t="shared" si="17"/>
        <v>0.10236000000000001</v>
      </c>
      <c r="AA151" s="165">
        <v>0</v>
      </c>
      <c r="AB151" s="166">
        <f t="shared" si="1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19"/>
        <v>0</v>
      </c>
      <c r="BG151" s="107">
        <f t="shared" si="20"/>
        <v>0</v>
      </c>
      <c r="BH151" s="107">
        <f t="shared" si="21"/>
        <v>0</v>
      </c>
      <c r="BI151" s="107">
        <f t="shared" si="22"/>
        <v>0</v>
      </c>
      <c r="BJ151" s="107">
        <f t="shared" si="23"/>
        <v>0</v>
      </c>
      <c r="BK151" s="20" t="s">
        <v>128</v>
      </c>
      <c r="BL151" s="167">
        <f t="shared" si="24"/>
        <v>0</v>
      </c>
      <c r="BM151" s="20" t="s">
        <v>154</v>
      </c>
      <c r="BN151" s="20" t="s">
        <v>227</v>
      </c>
    </row>
    <row r="152" spans="2:66" s="9" customFormat="1" ht="29.85" customHeight="1">
      <c r="B152" s="150"/>
      <c r="C152" s="151"/>
      <c r="D152" s="160" t="s">
        <v>118</v>
      </c>
      <c r="E152" s="160"/>
      <c r="F152" s="160"/>
      <c r="G152" s="160"/>
      <c r="H152" s="160"/>
      <c r="I152" s="160"/>
      <c r="J152" s="160"/>
      <c r="K152" s="160"/>
      <c r="L152" s="298"/>
      <c r="M152" s="160"/>
      <c r="N152" s="160"/>
      <c r="O152" s="250">
        <f>BL152</f>
        <v>0</v>
      </c>
      <c r="P152" s="251"/>
      <c r="Q152" s="251"/>
      <c r="R152" s="251"/>
      <c r="S152" s="153"/>
      <c r="U152" s="154"/>
      <c r="V152" s="151"/>
      <c r="W152" s="151"/>
      <c r="X152" s="155">
        <f>X153</f>
        <v>0</v>
      </c>
      <c r="Y152" s="151"/>
      <c r="Z152" s="155">
        <f>Z153</f>
        <v>7.5630800000000002</v>
      </c>
      <c r="AA152" s="151"/>
      <c r="AB152" s="156">
        <f>AB153</f>
        <v>0</v>
      </c>
      <c r="AS152" s="157" t="s">
        <v>15</v>
      </c>
      <c r="AU152" s="158" t="s">
        <v>72</v>
      </c>
      <c r="AV152" s="158" t="s">
        <v>15</v>
      </c>
      <c r="AZ152" s="157" t="s">
        <v>149</v>
      </c>
      <c r="BL152" s="159">
        <f>BL153</f>
        <v>0</v>
      </c>
    </row>
    <row r="153" spans="2:66" s="1" customFormat="1" ht="38.25" customHeight="1">
      <c r="B153" s="133"/>
      <c r="C153" s="161" t="s">
        <v>189</v>
      </c>
      <c r="D153" s="161" t="s">
        <v>150</v>
      </c>
      <c r="E153" s="162" t="s">
        <v>228</v>
      </c>
      <c r="F153" s="260" t="s">
        <v>229</v>
      </c>
      <c r="G153" s="260"/>
      <c r="H153" s="260"/>
      <c r="I153" s="260"/>
      <c r="J153" s="198"/>
      <c r="K153" s="163" t="s">
        <v>164</v>
      </c>
      <c r="L153" s="296">
        <v>4</v>
      </c>
      <c r="M153" s="242">
        <v>0</v>
      </c>
      <c r="N153" s="242"/>
      <c r="O153" s="259">
        <f>ROUND(M153*L153,3)</f>
        <v>0</v>
      </c>
      <c r="P153" s="259"/>
      <c r="Q153" s="259"/>
      <c r="R153" s="259"/>
      <c r="S153" s="135"/>
      <c r="U153" s="164" t="s">
        <v>5</v>
      </c>
      <c r="V153" s="45" t="s">
        <v>40</v>
      </c>
      <c r="W153" s="37"/>
      <c r="X153" s="165">
        <f>W153*L153</f>
        <v>0</v>
      </c>
      <c r="Y153" s="165">
        <v>1.8907700000000001</v>
      </c>
      <c r="Z153" s="165">
        <f>Y153*L153</f>
        <v>7.5630800000000002</v>
      </c>
      <c r="AA153" s="165">
        <v>0</v>
      </c>
      <c r="AB153" s="166">
        <f>AA153*L153</f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>IF(V153="základná",O153,0)</f>
        <v>0</v>
      </c>
      <c r="BG153" s="107">
        <f>IF(V153="znížená",O153,0)</f>
        <v>0</v>
      </c>
      <c r="BH153" s="107">
        <f>IF(V153="zákl. prenesená",O153,0)</f>
        <v>0</v>
      </c>
      <c r="BI153" s="107">
        <f>IF(V153="zníž. prenesená",O153,0)</f>
        <v>0</v>
      </c>
      <c r="BJ153" s="107">
        <f>IF(V153="nulová",O153,0)</f>
        <v>0</v>
      </c>
      <c r="BK153" s="20" t="s">
        <v>128</v>
      </c>
      <c r="BL153" s="167">
        <f>ROUND(M153*L153,3)</f>
        <v>0</v>
      </c>
      <c r="BM153" s="20" t="s">
        <v>154</v>
      </c>
      <c r="BN153" s="20" t="s">
        <v>230</v>
      </c>
    </row>
    <row r="154" spans="2:66" s="9" customFormat="1" ht="29.85" customHeight="1">
      <c r="B154" s="150"/>
      <c r="C154" s="151"/>
      <c r="D154" s="160" t="s">
        <v>119</v>
      </c>
      <c r="E154" s="160"/>
      <c r="F154" s="160"/>
      <c r="G154" s="160"/>
      <c r="H154" s="160"/>
      <c r="I154" s="160"/>
      <c r="J154" s="160"/>
      <c r="K154" s="160"/>
      <c r="L154" s="298"/>
      <c r="M154" s="160"/>
      <c r="N154" s="160"/>
      <c r="O154" s="250">
        <f>BL154</f>
        <v>0</v>
      </c>
      <c r="P154" s="251"/>
      <c r="Q154" s="251"/>
      <c r="R154" s="251"/>
      <c r="S154" s="153"/>
      <c r="U154" s="154"/>
      <c r="V154" s="151"/>
      <c r="W154" s="151"/>
      <c r="X154" s="155">
        <f>SUM(X155:X162)</f>
        <v>0</v>
      </c>
      <c r="Y154" s="151"/>
      <c r="Z154" s="155">
        <f>SUM(Z155:Z162)</f>
        <v>1980.6510599999997</v>
      </c>
      <c r="AA154" s="151"/>
      <c r="AB154" s="156">
        <f>SUM(AB155:AB162)</f>
        <v>0</v>
      </c>
      <c r="AS154" s="157" t="s">
        <v>15</v>
      </c>
      <c r="AU154" s="158" t="s">
        <v>72</v>
      </c>
      <c r="AV154" s="158" t="s">
        <v>15</v>
      </c>
      <c r="AZ154" s="157" t="s">
        <v>149</v>
      </c>
      <c r="BL154" s="159">
        <f>SUM(BL155:BL162)</f>
        <v>0</v>
      </c>
    </row>
    <row r="155" spans="2:66" s="1" customFormat="1" ht="38.25" customHeight="1">
      <c r="B155" s="133"/>
      <c r="C155" s="161" t="s">
        <v>231</v>
      </c>
      <c r="D155" s="161" t="s">
        <v>150</v>
      </c>
      <c r="E155" s="162" t="s">
        <v>232</v>
      </c>
      <c r="F155" s="260" t="s">
        <v>233</v>
      </c>
      <c r="G155" s="260"/>
      <c r="H155" s="260"/>
      <c r="I155" s="260"/>
      <c r="J155" s="198"/>
      <c r="K155" s="163" t="s">
        <v>153</v>
      </c>
      <c r="L155" s="296">
        <v>1462.5450000000001</v>
      </c>
      <c r="M155" s="242">
        <v>0</v>
      </c>
      <c r="N155" s="242"/>
      <c r="O155" s="259">
        <f t="shared" ref="O155:O162" si="25">ROUND(M155*L155,3)</f>
        <v>0</v>
      </c>
      <c r="P155" s="259"/>
      <c r="Q155" s="259"/>
      <c r="R155" s="259"/>
      <c r="S155" s="135"/>
      <c r="U155" s="164" t="s">
        <v>5</v>
      </c>
      <c r="V155" s="45" t="s">
        <v>40</v>
      </c>
      <c r="W155" s="37"/>
      <c r="X155" s="165">
        <f t="shared" ref="X155:X162" si="26">W155*L155</f>
        <v>0</v>
      </c>
      <c r="Y155" s="165">
        <v>0.36834000321357602</v>
      </c>
      <c r="Z155" s="165">
        <f t="shared" ref="Z155:Z162" si="27">Y155*L155</f>
        <v>538.71382999999958</v>
      </c>
      <c r="AA155" s="165">
        <v>0</v>
      </c>
      <c r="AB155" s="166">
        <f t="shared" ref="AB155:AB162" si="28">AA155*L155</f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ref="BF155:BF162" si="29">IF(V155="základná",O155,0)</f>
        <v>0</v>
      </c>
      <c r="BG155" s="107">
        <f t="shared" ref="BG155:BG162" si="30">IF(V155="znížená",O155,0)</f>
        <v>0</v>
      </c>
      <c r="BH155" s="107">
        <f t="shared" ref="BH155:BH162" si="31">IF(V155="zákl. prenesená",O155,0)</f>
        <v>0</v>
      </c>
      <c r="BI155" s="107">
        <f t="shared" ref="BI155:BI162" si="32">IF(V155="zníž. prenesená",O155,0)</f>
        <v>0</v>
      </c>
      <c r="BJ155" s="107">
        <f t="shared" ref="BJ155:BJ162" si="33">IF(V155="nulová",O155,0)</f>
        <v>0</v>
      </c>
      <c r="BK155" s="20" t="s">
        <v>128</v>
      </c>
      <c r="BL155" s="167">
        <f t="shared" ref="BL155:BL162" si="34">ROUND(M155*L155,3)</f>
        <v>0</v>
      </c>
      <c r="BM155" s="20" t="s">
        <v>154</v>
      </c>
      <c r="BN155" s="20" t="s">
        <v>234</v>
      </c>
    </row>
    <row r="156" spans="2:66" s="1" customFormat="1" ht="25.5" customHeight="1">
      <c r="B156" s="133"/>
      <c r="C156" s="161" t="s">
        <v>194</v>
      </c>
      <c r="D156" s="161" t="s">
        <v>150</v>
      </c>
      <c r="E156" s="162" t="s">
        <v>235</v>
      </c>
      <c r="F156" s="260" t="s">
        <v>236</v>
      </c>
      <c r="G156" s="260"/>
      <c r="H156" s="260"/>
      <c r="I156" s="260"/>
      <c r="J156" s="198"/>
      <c r="K156" s="163" t="s">
        <v>153</v>
      </c>
      <c r="L156" s="296">
        <v>1535.672</v>
      </c>
      <c r="M156" s="242">
        <v>0</v>
      </c>
      <c r="N156" s="242"/>
      <c r="O156" s="259">
        <f t="shared" si="25"/>
        <v>0</v>
      </c>
      <c r="P156" s="259"/>
      <c r="Q156" s="259"/>
      <c r="R156" s="259"/>
      <c r="S156" s="135"/>
      <c r="U156" s="164" t="s">
        <v>5</v>
      </c>
      <c r="V156" s="45" t="s">
        <v>40</v>
      </c>
      <c r="W156" s="37"/>
      <c r="X156" s="165">
        <f t="shared" si="26"/>
        <v>0</v>
      </c>
      <c r="Y156" s="165">
        <v>0.37080000156283399</v>
      </c>
      <c r="Z156" s="165">
        <f t="shared" si="27"/>
        <v>569.42718000000036</v>
      </c>
      <c r="AA156" s="165">
        <v>0</v>
      </c>
      <c r="AB156" s="166">
        <f t="shared" si="2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29"/>
        <v>0</v>
      </c>
      <c r="BG156" s="107">
        <f t="shared" si="30"/>
        <v>0</v>
      </c>
      <c r="BH156" s="107">
        <f t="shared" si="31"/>
        <v>0</v>
      </c>
      <c r="BI156" s="107">
        <f t="shared" si="32"/>
        <v>0</v>
      </c>
      <c r="BJ156" s="107">
        <f t="shared" si="33"/>
        <v>0</v>
      </c>
      <c r="BK156" s="20" t="s">
        <v>128</v>
      </c>
      <c r="BL156" s="167">
        <f t="shared" si="34"/>
        <v>0</v>
      </c>
      <c r="BM156" s="20" t="s">
        <v>154</v>
      </c>
      <c r="BN156" s="20" t="s">
        <v>237</v>
      </c>
    </row>
    <row r="157" spans="2:66" s="1" customFormat="1" ht="25.5" customHeight="1">
      <c r="B157" s="133"/>
      <c r="C157" s="161" t="s">
        <v>238</v>
      </c>
      <c r="D157" s="161" t="s">
        <v>150</v>
      </c>
      <c r="E157" s="162" t="s">
        <v>239</v>
      </c>
      <c r="F157" s="260" t="s">
        <v>240</v>
      </c>
      <c r="G157" s="260"/>
      <c r="H157" s="260"/>
      <c r="I157" s="260"/>
      <c r="J157" s="198"/>
      <c r="K157" s="163" t="s">
        <v>153</v>
      </c>
      <c r="L157" s="296">
        <v>240.45</v>
      </c>
      <c r="M157" s="242">
        <v>0</v>
      </c>
      <c r="N157" s="242"/>
      <c r="O157" s="259">
        <f t="shared" si="25"/>
        <v>0</v>
      </c>
      <c r="P157" s="259"/>
      <c r="Q157" s="259"/>
      <c r="R157" s="259"/>
      <c r="S157" s="135"/>
      <c r="U157" s="164" t="s">
        <v>5</v>
      </c>
      <c r="V157" s="45" t="s">
        <v>40</v>
      </c>
      <c r="W157" s="37"/>
      <c r="X157" s="165">
        <f t="shared" si="26"/>
        <v>0</v>
      </c>
      <c r="Y157" s="165">
        <v>0.46166001247660599</v>
      </c>
      <c r="Z157" s="165">
        <f t="shared" si="27"/>
        <v>111.00614999999991</v>
      </c>
      <c r="AA157" s="165">
        <v>0</v>
      </c>
      <c r="AB157" s="166">
        <f t="shared" si="2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29"/>
        <v>0</v>
      </c>
      <c r="BG157" s="107">
        <f t="shared" si="30"/>
        <v>0</v>
      </c>
      <c r="BH157" s="107">
        <f t="shared" si="31"/>
        <v>0</v>
      </c>
      <c r="BI157" s="107">
        <f t="shared" si="32"/>
        <v>0</v>
      </c>
      <c r="BJ157" s="107">
        <f t="shared" si="33"/>
        <v>0</v>
      </c>
      <c r="BK157" s="20" t="s">
        <v>128</v>
      </c>
      <c r="BL157" s="167">
        <f t="shared" si="34"/>
        <v>0</v>
      </c>
      <c r="BM157" s="20" t="s">
        <v>154</v>
      </c>
      <c r="BN157" s="20" t="s">
        <v>241</v>
      </c>
    </row>
    <row r="158" spans="2:66" s="1" customFormat="1" ht="25.5" customHeight="1">
      <c r="B158" s="133"/>
      <c r="C158" s="161" t="s">
        <v>198</v>
      </c>
      <c r="D158" s="161" t="s">
        <v>150</v>
      </c>
      <c r="E158" s="162" t="s">
        <v>242</v>
      </c>
      <c r="F158" s="260" t="s">
        <v>243</v>
      </c>
      <c r="G158" s="260"/>
      <c r="H158" s="260"/>
      <c r="I158" s="260"/>
      <c r="J158" s="198"/>
      <c r="K158" s="163" t="s">
        <v>153</v>
      </c>
      <c r="L158" s="296">
        <v>3030</v>
      </c>
      <c r="M158" s="242">
        <v>0</v>
      </c>
      <c r="N158" s="242"/>
      <c r="O158" s="259">
        <f t="shared" si="25"/>
        <v>0</v>
      </c>
      <c r="P158" s="259"/>
      <c r="Q158" s="259"/>
      <c r="R158" s="259"/>
      <c r="S158" s="135"/>
      <c r="U158" s="164" t="s">
        <v>5</v>
      </c>
      <c r="V158" s="45" t="s">
        <v>40</v>
      </c>
      <c r="W158" s="37"/>
      <c r="X158" s="165">
        <f t="shared" si="26"/>
        <v>0</v>
      </c>
      <c r="Y158" s="165">
        <v>3.4000000000000002E-4</v>
      </c>
      <c r="Z158" s="165">
        <f t="shared" si="27"/>
        <v>1.0302</v>
      </c>
      <c r="AA158" s="165">
        <v>0</v>
      </c>
      <c r="AB158" s="166">
        <f t="shared" si="2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29"/>
        <v>0</v>
      </c>
      <c r="BG158" s="107">
        <f t="shared" si="30"/>
        <v>0</v>
      </c>
      <c r="BH158" s="107">
        <f t="shared" si="31"/>
        <v>0</v>
      </c>
      <c r="BI158" s="107">
        <f t="shared" si="32"/>
        <v>0</v>
      </c>
      <c r="BJ158" s="107">
        <f t="shared" si="33"/>
        <v>0</v>
      </c>
      <c r="BK158" s="20" t="s">
        <v>128</v>
      </c>
      <c r="BL158" s="167">
        <f t="shared" si="34"/>
        <v>0</v>
      </c>
      <c r="BM158" s="20" t="s">
        <v>154</v>
      </c>
      <c r="BN158" s="20" t="s">
        <v>244</v>
      </c>
    </row>
    <row r="159" spans="2:66" s="1" customFormat="1" ht="38.25" customHeight="1">
      <c r="B159" s="133"/>
      <c r="C159" s="161" t="s">
        <v>245</v>
      </c>
      <c r="D159" s="161" t="s">
        <v>150</v>
      </c>
      <c r="E159" s="162" t="s">
        <v>246</v>
      </c>
      <c r="F159" s="260" t="s">
        <v>247</v>
      </c>
      <c r="G159" s="260"/>
      <c r="H159" s="260"/>
      <c r="I159" s="260"/>
      <c r="J159" s="198"/>
      <c r="K159" s="163" t="s">
        <v>153</v>
      </c>
      <c r="L159" s="296">
        <v>900</v>
      </c>
      <c r="M159" s="242">
        <v>0</v>
      </c>
      <c r="N159" s="242"/>
      <c r="O159" s="259">
        <f t="shared" si="25"/>
        <v>0</v>
      </c>
      <c r="P159" s="259"/>
      <c r="Q159" s="259"/>
      <c r="R159" s="259"/>
      <c r="S159" s="135"/>
      <c r="U159" s="164" t="s">
        <v>5</v>
      </c>
      <c r="V159" s="45" t="s">
        <v>40</v>
      </c>
      <c r="W159" s="37"/>
      <c r="X159" s="165">
        <f t="shared" si="26"/>
        <v>0</v>
      </c>
      <c r="Y159" s="165">
        <v>4.8340000000000001E-2</v>
      </c>
      <c r="Z159" s="165">
        <f t="shared" si="27"/>
        <v>43.506</v>
      </c>
      <c r="AA159" s="165">
        <v>0</v>
      </c>
      <c r="AB159" s="166">
        <f t="shared" si="28"/>
        <v>0</v>
      </c>
      <c r="AS159" s="20" t="s">
        <v>154</v>
      </c>
      <c r="AU159" s="20" t="s">
        <v>150</v>
      </c>
      <c r="AV159" s="20" t="s">
        <v>128</v>
      </c>
      <c r="AZ159" s="20" t="s">
        <v>149</v>
      </c>
      <c r="BF159" s="107">
        <f t="shared" si="29"/>
        <v>0</v>
      </c>
      <c r="BG159" s="107">
        <f t="shared" si="30"/>
        <v>0</v>
      </c>
      <c r="BH159" s="107">
        <f t="shared" si="31"/>
        <v>0</v>
      </c>
      <c r="BI159" s="107">
        <f t="shared" si="32"/>
        <v>0</v>
      </c>
      <c r="BJ159" s="107">
        <f t="shared" si="33"/>
        <v>0</v>
      </c>
      <c r="BK159" s="20" t="s">
        <v>128</v>
      </c>
      <c r="BL159" s="167">
        <f t="shared" si="34"/>
        <v>0</v>
      </c>
      <c r="BM159" s="20" t="s">
        <v>154</v>
      </c>
      <c r="BN159" s="20" t="s">
        <v>248</v>
      </c>
    </row>
    <row r="160" spans="2:66" s="1" customFormat="1" ht="38.25" customHeight="1">
      <c r="B160" s="133"/>
      <c r="C160" s="161" t="s">
        <v>201</v>
      </c>
      <c r="D160" s="161" t="s">
        <v>150</v>
      </c>
      <c r="E160" s="162" t="s">
        <v>249</v>
      </c>
      <c r="F160" s="260" t="s">
        <v>250</v>
      </c>
      <c r="G160" s="260"/>
      <c r="H160" s="260"/>
      <c r="I160" s="260"/>
      <c r="J160" s="198"/>
      <c r="K160" s="163" t="s">
        <v>153</v>
      </c>
      <c r="L160" s="296">
        <v>6360</v>
      </c>
      <c r="M160" s="242">
        <v>0</v>
      </c>
      <c r="N160" s="242"/>
      <c r="O160" s="259">
        <f t="shared" si="25"/>
        <v>0</v>
      </c>
      <c r="P160" s="259"/>
      <c r="Q160" s="259"/>
      <c r="R160" s="259"/>
      <c r="S160" s="135"/>
      <c r="U160" s="164" t="s">
        <v>5</v>
      </c>
      <c r="V160" s="45" t="s">
        <v>40</v>
      </c>
      <c r="W160" s="37"/>
      <c r="X160" s="165">
        <f t="shared" si="26"/>
        <v>0</v>
      </c>
      <c r="Y160" s="165">
        <v>0.10374</v>
      </c>
      <c r="Z160" s="165">
        <f t="shared" si="27"/>
        <v>659.78639999999996</v>
      </c>
      <c r="AA160" s="165">
        <v>0</v>
      </c>
      <c r="AB160" s="166">
        <f t="shared" si="28"/>
        <v>0</v>
      </c>
      <c r="AS160" s="20" t="s">
        <v>154</v>
      </c>
      <c r="AU160" s="20" t="s">
        <v>150</v>
      </c>
      <c r="AV160" s="20" t="s">
        <v>128</v>
      </c>
      <c r="AZ160" s="20" t="s">
        <v>149</v>
      </c>
      <c r="BF160" s="107">
        <f t="shared" si="29"/>
        <v>0</v>
      </c>
      <c r="BG160" s="107">
        <f t="shared" si="30"/>
        <v>0</v>
      </c>
      <c r="BH160" s="107">
        <f t="shared" si="31"/>
        <v>0</v>
      </c>
      <c r="BI160" s="107">
        <f t="shared" si="32"/>
        <v>0</v>
      </c>
      <c r="BJ160" s="107">
        <f t="shared" si="33"/>
        <v>0</v>
      </c>
      <c r="BK160" s="20" t="s">
        <v>128</v>
      </c>
      <c r="BL160" s="167">
        <f t="shared" si="34"/>
        <v>0</v>
      </c>
      <c r="BM160" s="20" t="s">
        <v>154</v>
      </c>
      <c r="BN160" s="20" t="s">
        <v>251</v>
      </c>
    </row>
    <row r="161" spans="2:66" s="1" customFormat="1" ht="25.5" customHeight="1">
      <c r="B161" s="133"/>
      <c r="C161" s="161" t="s">
        <v>252</v>
      </c>
      <c r="D161" s="161" t="s">
        <v>150</v>
      </c>
      <c r="E161" s="162" t="s">
        <v>253</v>
      </c>
      <c r="F161" s="260" t="s">
        <v>254</v>
      </c>
      <c r="G161" s="260"/>
      <c r="H161" s="260"/>
      <c r="I161" s="260"/>
      <c r="J161" s="198"/>
      <c r="K161" s="163" t="s">
        <v>153</v>
      </c>
      <c r="L161" s="296">
        <v>229</v>
      </c>
      <c r="M161" s="242">
        <v>0</v>
      </c>
      <c r="N161" s="242"/>
      <c r="O161" s="259">
        <f t="shared" si="25"/>
        <v>0</v>
      </c>
      <c r="P161" s="259"/>
      <c r="Q161" s="259"/>
      <c r="R161" s="259"/>
      <c r="S161" s="135"/>
      <c r="U161" s="164" t="s">
        <v>5</v>
      </c>
      <c r="V161" s="45" t="s">
        <v>40</v>
      </c>
      <c r="W161" s="37"/>
      <c r="X161" s="165">
        <f t="shared" si="26"/>
        <v>0</v>
      </c>
      <c r="Y161" s="165">
        <v>0.112</v>
      </c>
      <c r="Z161" s="165">
        <f t="shared" si="27"/>
        <v>25.648</v>
      </c>
      <c r="AA161" s="165">
        <v>0</v>
      </c>
      <c r="AB161" s="166">
        <f t="shared" si="28"/>
        <v>0</v>
      </c>
      <c r="AS161" s="20" t="s">
        <v>154</v>
      </c>
      <c r="AU161" s="20" t="s">
        <v>150</v>
      </c>
      <c r="AV161" s="20" t="s">
        <v>128</v>
      </c>
      <c r="AZ161" s="20" t="s">
        <v>149</v>
      </c>
      <c r="BF161" s="107">
        <f t="shared" si="29"/>
        <v>0</v>
      </c>
      <c r="BG161" s="107">
        <f t="shared" si="30"/>
        <v>0</v>
      </c>
      <c r="BH161" s="107">
        <f t="shared" si="31"/>
        <v>0</v>
      </c>
      <c r="BI161" s="107">
        <f t="shared" si="32"/>
        <v>0</v>
      </c>
      <c r="BJ161" s="107">
        <f t="shared" si="33"/>
        <v>0</v>
      </c>
      <c r="BK161" s="20" t="s">
        <v>128</v>
      </c>
      <c r="BL161" s="167">
        <f t="shared" si="34"/>
        <v>0</v>
      </c>
      <c r="BM161" s="20" t="s">
        <v>154</v>
      </c>
      <c r="BN161" s="20" t="s">
        <v>255</v>
      </c>
    </row>
    <row r="162" spans="2:66" s="1" customFormat="1" ht="25.5" customHeight="1">
      <c r="B162" s="133"/>
      <c r="C162" s="168" t="s">
        <v>205</v>
      </c>
      <c r="D162" s="168" t="s">
        <v>190</v>
      </c>
      <c r="E162" s="169" t="s">
        <v>256</v>
      </c>
      <c r="F162" s="256" t="s">
        <v>257</v>
      </c>
      <c r="G162" s="256"/>
      <c r="H162" s="256"/>
      <c r="I162" s="256"/>
      <c r="J162" s="170"/>
      <c r="K162" s="171" t="s">
        <v>153</v>
      </c>
      <c r="L162" s="297">
        <v>233.58</v>
      </c>
      <c r="M162" s="257">
        <v>0</v>
      </c>
      <c r="N162" s="257"/>
      <c r="O162" s="258">
        <f t="shared" si="25"/>
        <v>0</v>
      </c>
      <c r="P162" s="259"/>
      <c r="Q162" s="259"/>
      <c r="R162" s="259"/>
      <c r="S162" s="135"/>
      <c r="U162" s="164" t="s">
        <v>5</v>
      </c>
      <c r="V162" s="45" t="s">
        <v>40</v>
      </c>
      <c r="W162" s="37"/>
      <c r="X162" s="165">
        <f t="shared" si="26"/>
        <v>0</v>
      </c>
      <c r="Y162" s="165">
        <v>0.13500000000000001</v>
      </c>
      <c r="Z162" s="165">
        <f t="shared" si="27"/>
        <v>31.533300000000004</v>
      </c>
      <c r="AA162" s="165">
        <v>0</v>
      </c>
      <c r="AB162" s="166">
        <f t="shared" si="28"/>
        <v>0</v>
      </c>
      <c r="AS162" s="20" t="s">
        <v>165</v>
      </c>
      <c r="AU162" s="20" t="s">
        <v>190</v>
      </c>
      <c r="AV162" s="20" t="s">
        <v>128</v>
      </c>
      <c r="AZ162" s="20" t="s">
        <v>149</v>
      </c>
      <c r="BF162" s="107">
        <f t="shared" si="29"/>
        <v>0</v>
      </c>
      <c r="BG162" s="107">
        <f t="shared" si="30"/>
        <v>0</v>
      </c>
      <c r="BH162" s="107">
        <f t="shared" si="31"/>
        <v>0</v>
      </c>
      <c r="BI162" s="107">
        <f t="shared" si="32"/>
        <v>0</v>
      </c>
      <c r="BJ162" s="107">
        <f t="shared" si="33"/>
        <v>0</v>
      </c>
      <c r="BK162" s="20" t="s">
        <v>128</v>
      </c>
      <c r="BL162" s="167">
        <f t="shared" si="34"/>
        <v>0</v>
      </c>
      <c r="BM162" s="20" t="s">
        <v>154</v>
      </c>
      <c r="BN162" s="20" t="s">
        <v>258</v>
      </c>
    </row>
    <row r="163" spans="2:66" s="9" customFormat="1" ht="29.85" customHeight="1">
      <c r="B163" s="150"/>
      <c r="C163" s="151"/>
      <c r="D163" s="160" t="s">
        <v>120</v>
      </c>
      <c r="E163" s="160"/>
      <c r="F163" s="160"/>
      <c r="G163" s="160"/>
      <c r="H163" s="160"/>
      <c r="I163" s="160"/>
      <c r="J163" s="160"/>
      <c r="K163" s="160"/>
      <c r="L163" s="298"/>
      <c r="M163" s="160"/>
      <c r="N163" s="160"/>
      <c r="O163" s="250">
        <f>BL163</f>
        <v>0</v>
      </c>
      <c r="P163" s="251"/>
      <c r="Q163" s="251"/>
      <c r="R163" s="251"/>
      <c r="S163" s="153"/>
      <c r="U163" s="154"/>
      <c r="V163" s="151"/>
      <c r="W163" s="151"/>
      <c r="X163" s="155">
        <f>SUM(X164:X195)</f>
        <v>0</v>
      </c>
      <c r="Y163" s="151"/>
      <c r="Z163" s="155">
        <f>SUM(Z164:Z195)</f>
        <v>314.98604000000006</v>
      </c>
      <c r="AA163" s="151"/>
      <c r="AB163" s="156">
        <f>SUM(AB164:AB195)</f>
        <v>0</v>
      </c>
      <c r="AS163" s="157" t="s">
        <v>15</v>
      </c>
      <c r="AU163" s="158" t="s">
        <v>72</v>
      </c>
      <c r="AV163" s="158" t="s">
        <v>15</v>
      </c>
      <c r="AZ163" s="157" t="s">
        <v>149</v>
      </c>
      <c r="BL163" s="159">
        <f>SUM(BL164:BL195)</f>
        <v>0</v>
      </c>
    </row>
    <row r="164" spans="2:66" s="1" customFormat="1" ht="38.25" customHeight="1">
      <c r="B164" s="133"/>
      <c r="C164" s="161" t="s">
        <v>259</v>
      </c>
      <c r="D164" s="161" t="s">
        <v>150</v>
      </c>
      <c r="E164" s="162" t="s">
        <v>260</v>
      </c>
      <c r="F164" s="260" t="s">
        <v>261</v>
      </c>
      <c r="G164" s="260"/>
      <c r="H164" s="260"/>
      <c r="I164" s="260"/>
      <c r="J164" s="198"/>
      <c r="K164" s="163" t="s">
        <v>212</v>
      </c>
      <c r="L164" s="296">
        <v>46</v>
      </c>
      <c r="M164" s="242">
        <v>0</v>
      </c>
      <c r="N164" s="242"/>
      <c r="O164" s="259">
        <f t="shared" ref="O164:O195" si="35">ROUND(M164*L164,3)</f>
        <v>0</v>
      </c>
      <c r="P164" s="259"/>
      <c r="Q164" s="259"/>
      <c r="R164" s="259"/>
      <c r="S164" s="135"/>
      <c r="U164" s="164" t="s">
        <v>5</v>
      </c>
      <c r="V164" s="45" t="s">
        <v>40</v>
      </c>
      <c r="W164" s="37"/>
      <c r="X164" s="165">
        <f t="shared" ref="X164:X195" si="36">W164*L164</f>
        <v>0</v>
      </c>
      <c r="Y164" s="165">
        <v>0.22684000000000001</v>
      </c>
      <c r="Z164" s="165">
        <f t="shared" ref="Z164:Z195" si="37">Y164*L164</f>
        <v>10.43464</v>
      </c>
      <c r="AA164" s="165">
        <v>0</v>
      </c>
      <c r="AB164" s="166">
        <f t="shared" ref="AB164:AB195" si="38">AA164*L164</f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 t="shared" ref="BF164:BF195" si="39">IF(V164="základná",O164,0)</f>
        <v>0</v>
      </c>
      <c r="BG164" s="107">
        <f t="shared" ref="BG164:BG195" si="40">IF(V164="znížená",O164,0)</f>
        <v>0</v>
      </c>
      <c r="BH164" s="107">
        <f t="shared" ref="BH164:BH195" si="41">IF(V164="zákl. prenesená",O164,0)</f>
        <v>0</v>
      </c>
      <c r="BI164" s="107">
        <f t="shared" ref="BI164:BI195" si="42">IF(V164="zníž. prenesená",O164,0)</f>
        <v>0</v>
      </c>
      <c r="BJ164" s="107">
        <f t="shared" ref="BJ164:BJ195" si="43">IF(V164="nulová",O164,0)</f>
        <v>0</v>
      </c>
      <c r="BK164" s="20" t="s">
        <v>128</v>
      </c>
      <c r="BL164" s="167">
        <f t="shared" ref="BL164:BL195" si="44">ROUND(M164*L164,3)</f>
        <v>0</v>
      </c>
      <c r="BM164" s="20" t="s">
        <v>154</v>
      </c>
      <c r="BN164" s="20" t="s">
        <v>262</v>
      </c>
    </row>
    <row r="165" spans="2:66" s="1" customFormat="1" ht="25.5" customHeight="1">
      <c r="B165" s="133"/>
      <c r="C165" s="168" t="s">
        <v>208</v>
      </c>
      <c r="D165" s="168" t="s">
        <v>190</v>
      </c>
      <c r="E165" s="169" t="s">
        <v>263</v>
      </c>
      <c r="F165" s="256" t="s">
        <v>264</v>
      </c>
      <c r="G165" s="256"/>
      <c r="H165" s="256"/>
      <c r="I165" s="256"/>
      <c r="J165" s="170"/>
      <c r="K165" s="171" t="s">
        <v>212</v>
      </c>
      <c r="L165" s="297">
        <v>15</v>
      </c>
      <c r="M165" s="257">
        <v>0</v>
      </c>
      <c r="N165" s="257"/>
      <c r="O165" s="258">
        <f t="shared" si="35"/>
        <v>0</v>
      </c>
      <c r="P165" s="259"/>
      <c r="Q165" s="259"/>
      <c r="R165" s="259"/>
      <c r="S165" s="135"/>
      <c r="U165" s="164" t="s">
        <v>5</v>
      </c>
      <c r="V165" s="45" t="s">
        <v>40</v>
      </c>
      <c r="W165" s="37"/>
      <c r="X165" s="165">
        <f t="shared" si="36"/>
        <v>0</v>
      </c>
      <c r="Y165" s="165">
        <v>0</v>
      </c>
      <c r="Z165" s="165">
        <f t="shared" si="37"/>
        <v>0</v>
      </c>
      <c r="AA165" s="165">
        <v>0</v>
      </c>
      <c r="AB165" s="166">
        <f t="shared" si="38"/>
        <v>0</v>
      </c>
      <c r="AS165" s="20" t="s">
        <v>165</v>
      </c>
      <c r="AU165" s="20" t="s">
        <v>190</v>
      </c>
      <c r="AV165" s="20" t="s">
        <v>128</v>
      </c>
      <c r="AZ165" s="20" t="s">
        <v>149</v>
      </c>
      <c r="BF165" s="107">
        <f t="shared" si="39"/>
        <v>0</v>
      </c>
      <c r="BG165" s="107">
        <f t="shared" si="40"/>
        <v>0</v>
      </c>
      <c r="BH165" s="107">
        <f t="shared" si="41"/>
        <v>0</v>
      </c>
      <c r="BI165" s="107">
        <f t="shared" si="42"/>
        <v>0</v>
      </c>
      <c r="BJ165" s="107">
        <f t="shared" si="43"/>
        <v>0</v>
      </c>
      <c r="BK165" s="20" t="s">
        <v>128</v>
      </c>
      <c r="BL165" s="167">
        <f t="shared" si="44"/>
        <v>0</v>
      </c>
      <c r="BM165" s="20" t="s">
        <v>154</v>
      </c>
      <c r="BN165" s="20" t="s">
        <v>265</v>
      </c>
    </row>
    <row r="166" spans="2:66" s="1" customFormat="1" ht="38.25" customHeight="1">
      <c r="B166" s="133"/>
      <c r="C166" s="168" t="s">
        <v>266</v>
      </c>
      <c r="D166" s="168" t="s">
        <v>190</v>
      </c>
      <c r="E166" s="169" t="s">
        <v>267</v>
      </c>
      <c r="F166" s="256" t="s">
        <v>268</v>
      </c>
      <c r="G166" s="256"/>
      <c r="H166" s="256"/>
      <c r="I166" s="256"/>
      <c r="J166" s="170"/>
      <c r="K166" s="171" t="s">
        <v>212</v>
      </c>
      <c r="L166" s="297">
        <v>2</v>
      </c>
      <c r="M166" s="257">
        <v>0</v>
      </c>
      <c r="N166" s="257"/>
      <c r="O166" s="258">
        <f t="shared" si="35"/>
        <v>0</v>
      </c>
      <c r="P166" s="259"/>
      <c r="Q166" s="259"/>
      <c r="R166" s="259"/>
      <c r="S166" s="135"/>
      <c r="U166" s="164" t="s">
        <v>5</v>
      </c>
      <c r="V166" s="45" t="s">
        <v>40</v>
      </c>
      <c r="W166" s="37"/>
      <c r="X166" s="165">
        <f t="shared" si="36"/>
        <v>0</v>
      </c>
      <c r="Y166" s="165">
        <v>0</v>
      </c>
      <c r="Z166" s="165">
        <f t="shared" si="37"/>
        <v>0</v>
      </c>
      <c r="AA166" s="165">
        <v>0</v>
      </c>
      <c r="AB166" s="166">
        <f t="shared" si="38"/>
        <v>0</v>
      </c>
      <c r="AS166" s="20" t="s">
        <v>165</v>
      </c>
      <c r="AU166" s="20" t="s">
        <v>190</v>
      </c>
      <c r="AV166" s="20" t="s">
        <v>128</v>
      </c>
      <c r="AZ166" s="20" t="s">
        <v>149</v>
      </c>
      <c r="BF166" s="107">
        <f t="shared" si="39"/>
        <v>0</v>
      </c>
      <c r="BG166" s="107">
        <f t="shared" si="40"/>
        <v>0</v>
      </c>
      <c r="BH166" s="107">
        <f t="shared" si="41"/>
        <v>0</v>
      </c>
      <c r="BI166" s="107">
        <f t="shared" si="42"/>
        <v>0</v>
      </c>
      <c r="BJ166" s="107">
        <f t="shared" si="43"/>
        <v>0</v>
      </c>
      <c r="BK166" s="20" t="s">
        <v>128</v>
      </c>
      <c r="BL166" s="167">
        <f t="shared" si="44"/>
        <v>0</v>
      </c>
      <c r="BM166" s="20" t="s">
        <v>154</v>
      </c>
      <c r="BN166" s="20" t="s">
        <v>269</v>
      </c>
    </row>
    <row r="167" spans="2:66" s="1" customFormat="1" ht="38.25" customHeight="1">
      <c r="B167" s="133"/>
      <c r="C167" s="168" t="s">
        <v>213</v>
      </c>
      <c r="D167" s="168" t="s">
        <v>190</v>
      </c>
      <c r="E167" s="169" t="s">
        <v>270</v>
      </c>
      <c r="F167" s="256" t="s">
        <v>271</v>
      </c>
      <c r="G167" s="256"/>
      <c r="H167" s="256"/>
      <c r="I167" s="256"/>
      <c r="J167" s="170"/>
      <c r="K167" s="171" t="s">
        <v>212</v>
      </c>
      <c r="L167" s="297">
        <v>11</v>
      </c>
      <c r="M167" s="257">
        <v>0</v>
      </c>
      <c r="N167" s="257"/>
      <c r="O167" s="258">
        <f t="shared" si="35"/>
        <v>0</v>
      </c>
      <c r="P167" s="259"/>
      <c r="Q167" s="259"/>
      <c r="R167" s="259"/>
      <c r="S167" s="135"/>
      <c r="U167" s="164" t="s">
        <v>5</v>
      </c>
      <c r="V167" s="45" t="s">
        <v>40</v>
      </c>
      <c r="W167" s="37"/>
      <c r="X167" s="165">
        <f t="shared" si="36"/>
        <v>0</v>
      </c>
      <c r="Y167" s="165">
        <v>0</v>
      </c>
      <c r="Z167" s="165">
        <f t="shared" si="37"/>
        <v>0</v>
      </c>
      <c r="AA167" s="165">
        <v>0</v>
      </c>
      <c r="AB167" s="166">
        <f t="shared" si="38"/>
        <v>0</v>
      </c>
      <c r="AS167" s="20" t="s">
        <v>165</v>
      </c>
      <c r="AU167" s="20" t="s">
        <v>190</v>
      </c>
      <c r="AV167" s="20" t="s">
        <v>128</v>
      </c>
      <c r="AZ167" s="20" t="s">
        <v>149</v>
      </c>
      <c r="BF167" s="107">
        <f t="shared" si="39"/>
        <v>0</v>
      </c>
      <c r="BG167" s="107">
        <f t="shared" si="40"/>
        <v>0</v>
      </c>
      <c r="BH167" s="107">
        <f t="shared" si="41"/>
        <v>0</v>
      </c>
      <c r="BI167" s="107">
        <f t="shared" si="42"/>
        <v>0</v>
      </c>
      <c r="BJ167" s="107">
        <f t="shared" si="43"/>
        <v>0</v>
      </c>
      <c r="BK167" s="20" t="s">
        <v>128</v>
      </c>
      <c r="BL167" s="167">
        <f t="shared" si="44"/>
        <v>0</v>
      </c>
      <c r="BM167" s="20" t="s">
        <v>154</v>
      </c>
      <c r="BN167" s="20" t="s">
        <v>272</v>
      </c>
    </row>
    <row r="168" spans="2:66" s="1" customFormat="1" ht="25.5" customHeight="1">
      <c r="B168" s="133"/>
      <c r="C168" s="168" t="s">
        <v>273</v>
      </c>
      <c r="D168" s="168" t="s">
        <v>190</v>
      </c>
      <c r="E168" s="169" t="s">
        <v>274</v>
      </c>
      <c r="F168" s="256" t="s">
        <v>275</v>
      </c>
      <c r="G168" s="256"/>
      <c r="H168" s="256"/>
      <c r="I168" s="256"/>
      <c r="J168" s="170"/>
      <c r="K168" s="171" t="s">
        <v>212</v>
      </c>
      <c r="L168" s="297">
        <v>2</v>
      </c>
      <c r="M168" s="257">
        <v>0</v>
      </c>
      <c r="N168" s="257"/>
      <c r="O168" s="258">
        <f t="shared" si="35"/>
        <v>0</v>
      </c>
      <c r="P168" s="259"/>
      <c r="Q168" s="259"/>
      <c r="R168" s="259"/>
      <c r="S168" s="135"/>
      <c r="U168" s="164" t="s">
        <v>5</v>
      </c>
      <c r="V168" s="45" t="s">
        <v>40</v>
      </c>
      <c r="W168" s="37"/>
      <c r="X168" s="165">
        <f t="shared" si="36"/>
        <v>0</v>
      </c>
      <c r="Y168" s="165">
        <v>0</v>
      </c>
      <c r="Z168" s="165">
        <f t="shared" si="37"/>
        <v>0</v>
      </c>
      <c r="AA168" s="165">
        <v>0</v>
      </c>
      <c r="AB168" s="166">
        <f t="shared" si="38"/>
        <v>0</v>
      </c>
      <c r="AS168" s="20" t="s">
        <v>165</v>
      </c>
      <c r="AU168" s="20" t="s">
        <v>190</v>
      </c>
      <c r="AV168" s="20" t="s">
        <v>128</v>
      </c>
      <c r="AZ168" s="20" t="s">
        <v>149</v>
      </c>
      <c r="BF168" s="107">
        <f t="shared" si="39"/>
        <v>0</v>
      </c>
      <c r="BG168" s="107">
        <f t="shared" si="40"/>
        <v>0</v>
      </c>
      <c r="BH168" s="107">
        <f t="shared" si="41"/>
        <v>0</v>
      </c>
      <c r="BI168" s="107">
        <f t="shared" si="42"/>
        <v>0</v>
      </c>
      <c r="BJ168" s="107">
        <f t="shared" si="43"/>
        <v>0</v>
      </c>
      <c r="BK168" s="20" t="s">
        <v>128</v>
      </c>
      <c r="BL168" s="167">
        <f t="shared" si="44"/>
        <v>0</v>
      </c>
      <c r="BM168" s="20" t="s">
        <v>154</v>
      </c>
      <c r="BN168" s="20" t="s">
        <v>276</v>
      </c>
    </row>
    <row r="169" spans="2:66" s="1" customFormat="1" ht="38.25" customHeight="1">
      <c r="B169" s="133"/>
      <c r="C169" s="168" t="s">
        <v>216</v>
      </c>
      <c r="D169" s="168" t="s">
        <v>190</v>
      </c>
      <c r="E169" s="169" t="s">
        <v>277</v>
      </c>
      <c r="F169" s="256" t="s">
        <v>278</v>
      </c>
      <c r="G169" s="256"/>
      <c r="H169" s="256"/>
      <c r="I169" s="256"/>
      <c r="J169" s="170"/>
      <c r="K169" s="171" t="s">
        <v>212</v>
      </c>
      <c r="L169" s="297">
        <v>2</v>
      </c>
      <c r="M169" s="257">
        <v>0</v>
      </c>
      <c r="N169" s="257"/>
      <c r="O169" s="258">
        <f t="shared" si="35"/>
        <v>0</v>
      </c>
      <c r="P169" s="259"/>
      <c r="Q169" s="259"/>
      <c r="R169" s="259"/>
      <c r="S169" s="135"/>
      <c r="U169" s="164" t="s">
        <v>5</v>
      </c>
      <c r="V169" s="45" t="s">
        <v>40</v>
      </c>
      <c r="W169" s="37"/>
      <c r="X169" s="165">
        <f t="shared" si="36"/>
        <v>0</v>
      </c>
      <c r="Y169" s="165">
        <v>0</v>
      </c>
      <c r="Z169" s="165">
        <f t="shared" si="37"/>
        <v>0</v>
      </c>
      <c r="AA169" s="165">
        <v>0</v>
      </c>
      <c r="AB169" s="166">
        <f t="shared" si="38"/>
        <v>0</v>
      </c>
      <c r="AS169" s="20" t="s">
        <v>165</v>
      </c>
      <c r="AU169" s="20" t="s">
        <v>190</v>
      </c>
      <c r="AV169" s="20" t="s">
        <v>128</v>
      </c>
      <c r="AZ169" s="20" t="s">
        <v>149</v>
      </c>
      <c r="BF169" s="107">
        <f t="shared" si="39"/>
        <v>0</v>
      </c>
      <c r="BG169" s="107">
        <f t="shared" si="40"/>
        <v>0</v>
      </c>
      <c r="BH169" s="107">
        <f t="shared" si="41"/>
        <v>0</v>
      </c>
      <c r="BI169" s="107">
        <f t="shared" si="42"/>
        <v>0</v>
      </c>
      <c r="BJ169" s="107">
        <f t="shared" si="43"/>
        <v>0</v>
      </c>
      <c r="BK169" s="20" t="s">
        <v>128</v>
      </c>
      <c r="BL169" s="167">
        <f t="shared" si="44"/>
        <v>0</v>
      </c>
      <c r="BM169" s="20" t="s">
        <v>154</v>
      </c>
      <c r="BN169" s="20" t="s">
        <v>279</v>
      </c>
    </row>
    <row r="170" spans="2:66" s="1" customFormat="1" ht="38.25" customHeight="1">
      <c r="B170" s="133"/>
      <c r="C170" s="168" t="s">
        <v>280</v>
      </c>
      <c r="D170" s="168" t="s">
        <v>190</v>
      </c>
      <c r="E170" s="169" t="s">
        <v>281</v>
      </c>
      <c r="F170" s="256" t="s">
        <v>282</v>
      </c>
      <c r="G170" s="256"/>
      <c r="H170" s="256"/>
      <c r="I170" s="256"/>
      <c r="J170" s="170"/>
      <c r="K170" s="171" t="s">
        <v>212</v>
      </c>
      <c r="L170" s="297">
        <v>8</v>
      </c>
      <c r="M170" s="257">
        <v>0</v>
      </c>
      <c r="N170" s="257"/>
      <c r="O170" s="258">
        <f t="shared" si="35"/>
        <v>0</v>
      </c>
      <c r="P170" s="259"/>
      <c r="Q170" s="259"/>
      <c r="R170" s="259"/>
      <c r="S170" s="135"/>
      <c r="U170" s="164" t="s">
        <v>5</v>
      </c>
      <c r="V170" s="45" t="s">
        <v>40</v>
      </c>
      <c r="W170" s="37"/>
      <c r="X170" s="165">
        <f t="shared" si="36"/>
        <v>0</v>
      </c>
      <c r="Y170" s="165">
        <v>0</v>
      </c>
      <c r="Z170" s="165">
        <f t="shared" si="37"/>
        <v>0</v>
      </c>
      <c r="AA170" s="165">
        <v>0</v>
      </c>
      <c r="AB170" s="166">
        <f t="shared" si="38"/>
        <v>0</v>
      </c>
      <c r="AS170" s="20" t="s">
        <v>165</v>
      </c>
      <c r="AU170" s="20" t="s">
        <v>190</v>
      </c>
      <c r="AV170" s="20" t="s">
        <v>128</v>
      </c>
      <c r="AZ170" s="20" t="s">
        <v>149</v>
      </c>
      <c r="BF170" s="107">
        <f t="shared" si="39"/>
        <v>0</v>
      </c>
      <c r="BG170" s="107">
        <f t="shared" si="40"/>
        <v>0</v>
      </c>
      <c r="BH170" s="107">
        <f t="shared" si="41"/>
        <v>0</v>
      </c>
      <c r="BI170" s="107">
        <f t="shared" si="42"/>
        <v>0</v>
      </c>
      <c r="BJ170" s="107">
        <f t="shared" si="43"/>
        <v>0</v>
      </c>
      <c r="BK170" s="20" t="s">
        <v>128</v>
      </c>
      <c r="BL170" s="167">
        <f t="shared" si="44"/>
        <v>0</v>
      </c>
      <c r="BM170" s="20" t="s">
        <v>154</v>
      </c>
      <c r="BN170" s="20" t="s">
        <v>283</v>
      </c>
    </row>
    <row r="171" spans="2:66" s="1" customFormat="1" ht="38.25" customHeight="1">
      <c r="B171" s="133"/>
      <c r="C171" s="168" t="s">
        <v>220</v>
      </c>
      <c r="D171" s="168" t="s">
        <v>190</v>
      </c>
      <c r="E171" s="169" t="s">
        <v>284</v>
      </c>
      <c r="F171" s="256" t="s">
        <v>285</v>
      </c>
      <c r="G171" s="256"/>
      <c r="H171" s="256"/>
      <c r="I171" s="256"/>
      <c r="J171" s="170"/>
      <c r="K171" s="171" t="s">
        <v>212</v>
      </c>
      <c r="L171" s="297">
        <v>2</v>
      </c>
      <c r="M171" s="257">
        <v>0</v>
      </c>
      <c r="N171" s="257"/>
      <c r="O171" s="258">
        <f t="shared" si="35"/>
        <v>0</v>
      </c>
      <c r="P171" s="259"/>
      <c r="Q171" s="259"/>
      <c r="R171" s="259"/>
      <c r="S171" s="135"/>
      <c r="U171" s="164" t="s">
        <v>5</v>
      </c>
      <c r="V171" s="45" t="s">
        <v>40</v>
      </c>
      <c r="W171" s="37"/>
      <c r="X171" s="165">
        <f t="shared" si="36"/>
        <v>0</v>
      </c>
      <c r="Y171" s="165">
        <v>0</v>
      </c>
      <c r="Z171" s="165">
        <f t="shared" si="37"/>
        <v>0</v>
      </c>
      <c r="AA171" s="165">
        <v>0</v>
      </c>
      <c r="AB171" s="166">
        <f t="shared" si="38"/>
        <v>0</v>
      </c>
      <c r="AS171" s="20" t="s">
        <v>165</v>
      </c>
      <c r="AU171" s="20" t="s">
        <v>190</v>
      </c>
      <c r="AV171" s="20" t="s">
        <v>128</v>
      </c>
      <c r="AZ171" s="20" t="s">
        <v>149</v>
      </c>
      <c r="BF171" s="107">
        <f t="shared" si="39"/>
        <v>0</v>
      </c>
      <c r="BG171" s="107">
        <f t="shared" si="40"/>
        <v>0</v>
      </c>
      <c r="BH171" s="107">
        <f t="shared" si="41"/>
        <v>0</v>
      </c>
      <c r="BI171" s="107">
        <f t="shared" si="42"/>
        <v>0</v>
      </c>
      <c r="BJ171" s="107">
        <f t="shared" si="43"/>
        <v>0</v>
      </c>
      <c r="BK171" s="20" t="s">
        <v>128</v>
      </c>
      <c r="BL171" s="167">
        <f t="shared" si="44"/>
        <v>0</v>
      </c>
      <c r="BM171" s="20" t="s">
        <v>154</v>
      </c>
      <c r="BN171" s="20" t="s">
        <v>286</v>
      </c>
    </row>
    <row r="172" spans="2:66" s="1" customFormat="1" ht="38.25" customHeight="1">
      <c r="B172" s="133"/>
      <c r="C172" s="168" t="s">
        <v>287</v>
      </c>
      <c r="D172" s="168" t="s">
        <v>190</v>
      </c>
      <c r="E172" s="169" t="s">
        <v>288</v>
      </c>
      <c r="F172" s="256" t="s">
        <v>289</v>
      </c>
      <c r="G172" s="256"/>
      <c r="H172" s="256"/>
      <c r="I172" s="256"/>
      <c r="J172" s="170"/>
      <c r="K172" s="171" t="s">
        <v>212</v>
      </c>
      <c r="L172" s="297">
        <v>2</v>
      </c>
      <c r="M172" s="257">
        <v>0</v>
      </c>
      <c r="N172" s="257"/>
      <c r="O172" s="258">
        <f t="shared" si="35"/>
        <v>0</v>
      </c>
      <c r="P172" s="259"/>
      <c r="Q172" s="259"/>
      <c r="R172" s="259"/>
      <c r="S172" s="135"/>
      <c r="U172" s="164" t="s">
        <v>5</v>
      </c>
      <c r="V172" s="45" t="s">
        <v>40</v>
      </c>
      <c r="W172" s="37"/>
      <c r="X172" s="165">
        <f t="shared" si="36"/>
        <v>0</v>
      </c>
      <c r="Y172" s="165">
        <v>0</v>
      </c>
      <c r="Z172" s="165">
        <f t="shared" si="37"/>
        <v>0</v>
      </c>
      <c r="AA172" s="165">
        <v>0</v>
      </c>
      <c r="AB172" s="166">
        <f t="shared" si="38"/>
        <v>0</v>
      </c>
      <c r="AS172" s="20" t="s">
        <v>165</v>
      </c>
      <c r="AU172" s="20" t="s">
        <v>190</v>
      </c>
      <c r="AV172" s="20" t="s">
        <v>128</v>
      </c>
      <c r="AZ172" s="20" t="s">
        <v>149</v>
      </c>
      <c r="BF172" s="107">
        <f t="shared" si="39"/>
        <v>0</v>
      </c>
      <c r="BG172" s="107">
        <f t="shared" si="40"/>
        <v>0</v>
      </c>
      <c r="BH172" s="107">
        <f t="shared" si="41"/>
        <v>0</v>
      </c>
      <c r="BI172" s="107">
        <f t="shared" si="42"/>
        <v>0</v>
      </c>
      <c r="BJ172" s="107">
        <f t="shared" si="43"/>
        <v>0</v>
      </c>
      <c r="BK172" s="20" t="s">
        <v>128</v>
      </c>
      <c r="BL172" s="167">
        <f t="shared" si="44"/>
        <v>0</v>
      </c>
      <c r="BM172" s="20" t="s">
        <v>154</v>
      </c>
      <c r="BN172" s="20" t="s">
        <v>290</v>
      </c>
    </row>
    <row r="173" spans="2:66" s="1" customFormat="1" ht="25.5" customHeight="1">
      <c r="B173" s="133"/>
      <c r="C173" s="168" t="s">
        <v>223</v>
      </c>
      <c r="D173" s="168" t="s">
        <v>190</v>
      </c>
      <c r="E173" s="169" t="s">
        <v>291</v>
      </c>
      <c r="F173" s="256" t="s">
        <v>292</v>
      </c>
      <c r="G173" s="256"/>
      <c r="H173" s="256"/>
      <c r="I173" s="256"/>
      <c r="J173" s="170"/>
      <c r="K173" s="171" t="s">
        <v>212</v>
      </c>
      <c r="L173" s="297">
        <v>2</v>
      </c>
      <c r="M173" s="257">
        <v>0</v>
      </c>
      <c r="N173" s="257"/>
      <c r="O173" s="258">
        <f t="shared" si="35"/>
        <v>0</v>
      </c>
      <c r="P173" s="259"/>
      <c r="Q173" s="259"/>
      <c r="R173" s="259"/>
      <c r="S173" s="135"/>
      <c r="U173" s="164" t="s">
        <v>5</v>
      </c>
      <c r="V173" s="45" t="s">
        <v>40</v>
      </c>
      <c r="W173" s="37"/>
      <c r="X173" s="165">
        <f t="shared" si="36"/>
        <v>0</v>
      </c>
      <c r="Y173" s="165">
        <v>0</v>
      </c>
      <c r="Z173" s="165">
        <f t="shared" si="37"/>
        <v>0</v>
      </c>
      <c r="AA173" s="165">
        <v>0</v>
      </c>
      <c r="AB173" s="166">
        <f t="shared" si="38"/>
        <v>0</v>
      </c>
      <c r="AS173" s="20" t="s">
        <v>165</v>
      </c>
      <c r="AU173" s="20" t="s">
        <v>190</v>
      </c>
      <c r="AV173" s="20" t="s">
        <v>128</v>
      </c>
      <c r="AZ173" s="20" t="s">
        <v>149</v>
      </c>
      <c r="BF173" s="107">
        <f t="shared" si="39"/>
        <v>0</v>
      </c>
      <c r="BG173" s="107">
        <f t="shared" si="40"/>
        <v>0</v>
      </c>
      <c r="BH173" s="107">
        <f t="shared" si="41"/>
        <v>0</v>
      </c>
      <c r="BI173" s="107">
        <f t="shared" si="42"/>
        <v>0</v>
      </c>
      <c r="BJ173" s="107">
        <f t="shared" si="43"/>
        <v>0</v>
      </c>
      <c r="BK173" s="20" t="s">
        <v>128</v>
      </c>
      <c r="BL173" s="167">
        <f t="shared" si="44"/>
        <v>0</v>
      </c>
      <c r="BM173" s="20" t="s">
        <v>154</v>
      </c>
      <c r="BN173" s="20" t="s">
        <v>293</v>
      </c>
    </row>
    <row r="174" spans="2:66" s="1" customFormat="1" ht="25.5" customHeight="1">
      <c r="B174" s="133"/>
      <c r="C174" s="161" t="s">
        <v>294</v>
      </c>
      <c r="D174" s="161" t="s">
        <v>150</v>
      </c>
      <c r="E174" s="162" t="s">
        <v>295</v>
      </c>
      <c r="F174" s="260" t="s">
        <v>296</v>
      </c>
      <c r="G174" s="260"/>
      <c r="H174" s="260"/>
      <c r="I174" s="260"/>
      <c r="J174" s="198"/>
      <c r="K174" s="163" t="s">
        <v>157</v>
      </c>
      <c r="L174" s="296">
        <v>690</v>
      </c>
      <c r="M174" s="242">
        <v>0</v>
      </c>
      <c r="N174" s="242"/>
      <c r="O174" s="259">
        <f t="shared" si="35"/>
        <v>0</v>
      </c>
      <c r="P174" s="259"/>
      <c r="Q174" s="259"/>
      <c r="R174" s="259"/>
      <c r="S174" s="135"/>
      <c r="U174" s="164" t="s">
        <v>5</v>
      </c>
      <c r="V174" s="45" t="s">
        <v>40</v>
      </c>
      <c r="W174" s="37"/>
      <c r="X174" s="165">
        <f t="shared" si="36"/>
        <v>0</v>
      </c>
      <c r="Y174" s="165">
        <v>9.0000000000000006E-5</v>
      </c>
      <c r="Z174" s="165">
        <f t="shared" si="37"/>
        <v>6.2100000000000002E-2</v>
      </c>
      <c r="AA174" s="165">
        <v>0</v>
      </c>
      <c r="AB174" s="166">
        <f t="shared" si="3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39"/>
        <v>0</v>
      </c>
      <c r="BG174" s="107">
        <f t="shared" si="40"/>
        <v>0</v>
      </c>
      <c r="BH174" s="107">
        <f t="shared" si="41"/>
        <v>0</v>
      </c>
      <c r="BI174" s="107">
        <f t="shared" si="42"/>
        <v>0</v>
      </c>
      <c r="BJ174" s="107">
        <f t="shared" si="43"/>
        <v>0</v>
      </c>
      <c r="BK174" s="20" t="s">
        <v>128</v>
      </c>
      <c r="BL174" s="167">
        <f t="shared" si="44"/>
        <v>0</v>
      </c>
      <c r="BM174" s="20" t="s">
        <v>154</v>
      </c>
      <c r="BN174" s="20" t="s">
        <v>297</v>
      </c>
    </row>
    <row r="175" spans="2:66" s="1" customFormat="1" ht="25.5" customHeight="1">
      <c r="B175" s="133"/>
      <c r="C175" s="161" t="s">
        <v>227</v>
      </c>
      <c r="D175" s="161" t="s">
        <v>150</v>
      </c>
      <c r="E175" s="162" t="s">
        <v>298</v>
      </c>
      <c r="F175" s="260" t="s">
        <v>299</v>
      </c>
      <c r="G175" s="260"/>
      <c r="H175" s="260"/>
      <c r="I175" s="260"/>
      <c r="J175" s="198"/>
      <c r="K175" s="163" t="s">
        <v>157</v>
      </c>
      <c r="L175" s="296">
        <v>690</v>
      </c>
      <c r="M175" s="242">
        <v>0</v>
      </c>
      <c r="N175" s="242"/>
      <c r="O175" s="259">
        <f t="shared" si="35"/>
        <v>0</v>
      </c>
      <c r="P175" s="259"/>
      <c r="Q175" s="259"/>
      <c r="R175" s="259"/>
      <c r="S175" s="135"/>
      <c r="U175" s="164" t="s">
        <v>5</v>
      </c>
      <c r="V175" s="45" t="s">
        <v>40</v>
      </c>
      <c r="W175" s="37"/>
      <c r="X175" s="165">
        <f t="shared" si="36"/>
        <v>0</v>
      </c>
      <c r="Y175" s="165">
        <v>4.0000000000000003E-5</v>
      </c>
      <c r="Z175" s="165">
        <f t="shared" si="37"/>
        <v>2.7600000000000003E-2</v>
      </c>
      <c r="AA175" s="165">
        <v>0</v>
      </c>
      <c r="AB175" s="166">
        <f t="shared" si="3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39"/>
        <v>0</v>
      </c>
      <c r="BG175" s="107">
        <f t="shared" si="40"/>
        <v>0</v>
      </c>
      <c r="BH175" s="107">
        <f t="shared" si="41"/>
        <v>0</v>
      </c>
      <c r="BI175" s="107">
        <f t="shared" si="42"/>
        <v>0</v>
      </c>
      <c r="BJ175" s="107">
        <f t="shared" si="43"/>
        <v>0</v>
      </c>
      <c r="BK175" s="20" t="s">
        <v>128</v>
      </c>
      <c r="BL175" s="167">
        <f t="shared" si="44"/>
        <v>0</v>
      </c>
      <c r="BM175" s="20" t="s">
        <v>154</v>
      </c>
      <c r="BN175" s="20" t="s">
        <v>300</v>
      </c>
    </row>
    <row r="176" spans="2:66" s="1" customFormat="1" ht="38.25" customHeight="1">
      <c r="B176" s="133"/>
      <c r="C176" s="161" t="s">
        <v>301</v>
      </c>
      <c r="D176" s="161" t="s">
        <v>150</v>
      </c>
      <c r="E176" s="162" t="s">
        <v>302</v>
      </c>
      <c r="F176" s="260" t="s">
        <v>303</v>
      </c>
      <c r="G176" s="260"/>
      <c r="H176" s="260"/>
      <c r="I176" s="260"/>
      <c r="J176" s="198"/>
      <c r="K176" s="163" t="s">
        <v>153</v>
      </c>
      <c r="L176" s="296">
        <v>280</v>
      </c>
      <c r="M176" s="242">
        <v>0</v>
      </c>
      <c r="N176" s="242"/>
      <c r="O176" s="259">
        <f t="shared" si="35"/>
        <v>0</v>
      </c>
      <c r="P176" s="259"/>
      <c r="Q176" s="259"/>
      <c r="R176" s="259"/>
      <c r="S176" s="135"/>
      <c r="U176" s="164" t="s">
        <v>5</v>
      </c>
      <c r="V176" s="45" t="s">
        <v>40</v>
      </c>
      <c r="W176" s="37"/>
      <c r="X176" s="165">
        <f t="shared" si="36"/>
        <v>0</v>
      </c>
      <c r="Y176" s="165">
        <v>6.6E-4</v>
      </c>
      <c r="Z176" s="165">
        <f t="shared" si="37"/>
        <v>0.18479999999999999</v>
      </c>
      <c r="AA176" s="165">
        <v>0</v>
      </c>
      <c r="AB176" s="166">
        <f t="shared" si="3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39"/>
        <v>0</v>
      </c>
      <c r="BG176" s="107">
        <f t="shared" si="40"/>
        <v>0</v>
      </c>
      <c r="BH176" s="107">
        <f t="shared" si="41"/>
        <v>0</v>
      </c>
      <c r="BI176" s="107">
        <f t="shared" si="42"/>
        <v>0</v>
      </c>
      <c r="BJ176" s="107">
        <f t="shared" si="43"/>
        <v>0</v>
      </c>
      <c r="BK176" s="20" t="s">
        <v>128</v>
      </c>
      <c r="BL176" s="167">
        <f t="shared" si="44"/>
        <v>0</v>
      </c>
      <c r="BM176" s="20" t="s">
        <v>154</v>
      </c>
      <c r="BN176" s="20" t="s">
        <v>304</v>
      </c>
    </row>
    <row r="177" spans="2:66" s="1" customFormat="1" ht="38.25" customHeight="1">
      <c r="B177" s="133"/>
      <c r="C177" s="161" t="s">
        <v>230</v>
      </c>
      <c r="D177" s="161" t="s">
        <v>150</v>
      </c>
      <c r="E177" s="162" t="s">
        <v>305</v>
      </c>
      <c r="F177" s="260" t="s">
        <v>306</v>
      </c>
      <c r="G177" s="260"/>
      <c r="H177" s="260"/>
      <c r="I177" s="260"/>
      <c r="J177" s="198"/>
      <c r="K177" s="163" t="s">
        <v>153</v>
      </c>
      <c r="L177" s="296">
        <v>280</v>
      </c>
      <c r="M177" s="242">
        <v>0</v>
      </c>
      <c r="N177" s="242"/>
      <c r="O177" s="259">
        <f t="shared" si="35"/>
        <v>0</v>
      </c>
      <c r="P177" s="259"/>
      <c r="Q177" s="259"/>
      <c r="R177" s="259"/>
      <c r="S177" s="135"/>
      <c r="U177" s="164" t="s">
        <v>5</v>
      </c>
      <c r="V177" s="45" t="s">
        <v>40</v>
      </c>
      <c r="W177" s="37"/>
      <c r="X177" s="165">
        <f t="shared" si="36"/>
        <v>0</v>
      </c>
      <c r="Y177" s="165">
        <v>3.2000000000000003E-4</v>
      </c>
      <c r="Z177" s="165">
        <f t="shared" si="37"/>
        <v>8.9600000000000013E-2</v>
      </c>
      <c r="AA177" s="165">
        <v>0</v>
      </c>
      <c r="AB177" s="166">
        <f t="shared" si="3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39"/>
        <v>0</v>
      </c>
      <c r="BG177" s="107">
        <f t="shared" si="40"/>
        <v>0</v>
      </c>
      <c r="BH177" s="107">
        <f t="shared" si="41"/>
        <v>0</v>
      </c>
      <c r="BI177" s="107">
        <f t="shared" si="42"/>
        <v>0</v>
      </c>
      <c r="BJ177" s="107">
        <f t="shared" si="43"/>
        <v>0</v>
      </c>
      <c r="BK177" s="20" t="s">
        <v>128</v>
      </c>
      <c r="BL177" s="167">
        <f t="shared" si="44"/>
        <v>0</v>
      </c>
      <c r="BM177" s="20" t="s">
        <v>154</v>
      </c>
      <c r="BN177" s="20" t="s">
        <v>307</v>
      </c>
    </row>
    <row r="178" spans="2:66" s="1" customFormat="1" ht="38.25" customHeight="1">
      <c r="B178" s="133"/>
      <c r="C178" s="161" t="s">
        <v>308</v>
      </c>
      <c r="D178" s="161" t="s">
        <v>150</v>
      </c>
      <c r="E178" s="162" t="s">
        <v>309</v>
      </c>
      <c r="F178" s="260" t="s">
        <v>310</v>
      </c>
      <c r="G178" s="260"/>
      <c r="H178" s="260"/>
      <c r="I178" s="260"/>
      <c r="J178" s="198"/>
      <c r="K178" s="163" t="s">
        <v>157</v>
      </c>
      <c r="L178" s="296">
        <v>690</v>
      </c>
      <c r="M178" s="242">
        <v>0</v>
      </c>
      <c r="N178" s="242"/>
      <c r="O178" s="259">
        <f t="shared" si="35"/>
        <v>0</v>
      </c>
      <c r="P178" s="259"/>
      <c r="Q178" s="259"/>
      <c r="R178" s="259"/>
      <c r="S178" s="135"/>
      <c r="U178" s="164" t="s">
        <v>5</v>
      </c>
      <c r="V178" s="45" t="s">
        <v>40</v>
      </c>
      <c r="W178" s="37"/>
      <c r="X178" s="165">
        <f t="shared" si="36"/>
        <v>0</v>
      </c>
      <c r="Y178" s="165">
        <v>0</v>
      </c>
      <c r="Z178" s="165">
        <f t="shared" si="37"/>
        <v>0</v>
      </c>
      <c r="AA178" s="165">
        <v>0</v>
      </c>
      <c r="AB178" s="166">
        <f t="shared" si="38"/>
        <v>0</v>
      </c>
      <c r="AS178" s="20" t="s">
        <v>154</v>
      </c>
      <c r="AU178" s="20" t="s">
        <v>150</v>
      </c>
      <c r="AV178" s="20" t="s">
        <v>128</v>
      </c>
      <c r="AZ178" s="20" t="s">
        <v>149</v>
      </c>
      <c r="BF178" s="107">
        <f t="shared" si="39"/>
        <v>0</v>
      </c>
      <c r="BG178" s="107">
        <f t="shared" si="40"/>
        <v>0</v>
      </c>
      <c r="BH178" s="107">
        <f t="shared" si="41"/>
        <v>0</v>
      </c>
      <c r="BI178" s="107">
        <f t="shared" si="42"/>
        <v>0</v>
      </c>
      <c r="BJ178" s="107">
        <f t="shared" si="43"/>
        <v>0</v>
      </c>
      <c r="BK178" s="20" t="s">
        <v>128</v>
      </c>
      <c r="BL178" s="167">
        <f t="shared" si="44"/>
        <v>0</v>
      </c>
      <c r="BM178" s="20" t="s">
        <v>154</v>
      </c>
      <c r="BN178" s="20" t="s">
        <v>311</v>
      </c>
    </row>
    <row r="179" spans="2:66" s="1" customFormat="1" ht="38.25" customHeight="1">
      <c r="B179" s="133"/>
      <c r="C179" s="161" t="s">
        <v>234</v>
      </c>
      <c r="D179" s="161" t="s">
        <v>150</v>
      </c>
      <c r="E179" s="162" t="s">
        <v>312</v>
      </c>
      <c r="F179" s="260" t="s">
        <v>313</v>
      </c>
      <c r="G179" s="260"/>
      <c r="H179" s="260"/>
      <c r="I179" s="260"/>
      <c r="J179" s="198"/>
      <c r="K179" s="163" t="s">
        <v>153</v>
      </c>
      <c r="L179" s="296">
        <v>280</v>
      </c>
      <c r="M179" s="242">
        <v>0</v>
      </c>
      <c r="N179" s="242"/>
      <c r="O179" s="259">
        <f t="shared" si="35"/>
        <v>0</v>
      </c>
      <c r="P179" s="259"/>
      <c r="Q179" s="259"/>
      <c r="R179" s="259"/>
      <c r="S179" s="135"/>
      <c r="U179" s="164" t="s">
        <v>5</v>
      </c>
      <c r="V179" s="45" t="s">
        <v>40</v>
      </c>
      <c r="W179" s="37"/>
      <c r="X179" s="165">
        <f t="shared" si="36"/>
        <v>0</v>
      </c>
      <c r="Y179" s="165">
        <v>0</v>
      </c>
      <c r="Z179" s="165">
        <f t="shared" si="37"/>
        <v>0</v>
      </c>
      <c r="AA179" s="165">
        <v>0</v>
      </c>
      <c r="AB179" s="166">
        <f t="shared" si="38"/>
        <v>0</v>
      </c>
      <c r="AS179" s="20" t="s">
        <v>154</v>
      </c>
      <c r="AU179" s="20" t="s">
        <v>150</v>
      </c>
      <c r="AV179" s="20" t="s">
        <v>128</v>
      </c>
      <c r="AZ179" s="20" t="s">
        <v>149</v>
      </c>
      <c r="BF179" s="107">
        <f t="shared" si="39"/>
        <v>0</v>
      </c>
      <c r="BG179" s="107">
        <f t="shared" si="40"/>
        <v>0</v>
      </c>
      <c r="BH179" s="107">
        <f t="shared" si="41"/>
        <v>0</v>
      </c>
      <c r="BI179" s="107">
        <f t="shared" si="42"/>
        <v>0</v>
      </c>
      <c r="BJ179" s="107">
        <f t="shared" si="43"/>
        <v>0</v>
      </c>
      <c r="BK179" s="20" t="s">
        <v>128</v>
      </c>
      <c r="BL179" s="167">
        <f t="shared" si="44"/>
        <v>0</v>
      </c>
      <c r="BM179" s="20" t="s">
        <v>154</v>
      </c>
      <c r="BN179" s="20" t="s">
        <v>314</v>
      </c>
    </row>
    <row r="180" spans="2:66" s="1" customFormat="1" ht="38.25" customHeight="1">
      <c r="B180" s="133"/>
      <c r="C180" s="161" t="s">
        <v>315</v>
      </c>
      <c r="D180" s="161" t="s">
        <v>150</v>
      </c>
      <c r="E180" s="162" t="s">
        <v>316</v>
      </c>
      <c r="F180" s="260" t="s">
        <v>317</v>
      </c>
      <c r="G180" s="260"/>
      <c r="H180" s="260"/>
      <c r="I180" s="260"/>
      <c r="J180" s="198"/>
      <c r="K180" s="163" t="s">
        <v>157</v>
      </c>
      <c r="L180" s="296">
        <v>2250</v>
      </c>
      <c r="M180" s="242">
        <v>0</v>
      </c>
      <c r="N180" s="242"/>
      <c r="O180" s="259">
        <f t="shared" si="35"/>
        <v>0</v>
      </c>
      <c r="P180" s="259"/>
      <c r="Q180" s="259"/>
      <c r="R180" s="259"/>
      <c r="S180" s="135"/>
      <c r="U180" s="164" t="s">
        <v>5</v>
      </c>
      <c r="V180" s="45" t="s">
        <v>40</v>
      </c>
      <c r="W180" s="37"/>
      <c r="X180" s="165">
        <f t="shared" si="36"/>
        <v>0</v>
      </c>
      <c r="Y180" s="165">
        <v>9.7930000000000003E-2</v>
      </c>
      <c r="Z180" s="165">
        <f t="shared" si="37"/>
        <v>220.3425</v>
      </c>
      <c r="AA180" s="165">
        <v>0</v>
      </c>
      <c r="AB180" s="166">
        <f t="shared" si="38"/>
        <v>0</v>
      </c>
      <c r="AS180" s="20" t="s">
        <v>154</v>
      </c>
      <c r="AU180" s="20" t="s">
        <v>150</v>
      </c>
      <c r="AV180" s="20" t="s">
        <v>128</v>
      </c>
      <c r="AZ180" s="20" t="s">
        <v>149</v>
      </c>
      <c r="BF180" s="107">
        <f t="shared" si="39"/>
        <v>0</v>
      </c>
      <c r="BG180" s="107">
        <f t="shared" si="40"/>
        <v>0</v>
      </c>
      <c r="BH180" s="107">
        <f t="shared" si="41"/>
        <v>0</v>
      </c>
      <c r="BI180" s="107">
        <f t="shared" si="42"/>
        <v>0</v>
      </c>
      <c r="BJ180" s="107">
        <f t="shared" si="43"/>
        <v>0</v>
      </c>
      <c r="BK180" s="20" t="s">
        <v>128</v>
      </c>
      <c r="BL180" s="167">
        <f t="shared" si="44"/>
        <v>0</v>
      </c>
      <c r="BM180" s="20" t="s">
        <v>154</v>
      </c>
      <c r="BN180" s="20" t="s">
        <v>318</v>
      </c>
    </row>
    <row r="181" spans="2:66" s="1" customFormat="1" ht="25.5" customHeight="1">
      <c r="B181" s="133"/>
      <c r="C181" s="168" t="s">
        <v>237</v>
      </c>
      <c r="D181" s="168" t="s">
        <v>190</v>
      </c>
      <c r="E181" s="169" t="s">
        <v>319</v>
      </c>
      <c r="F181" s="256" t="s">
        <v>320</v>
      </c>
      <c r="G181" s="256"/>
      <c r="H181" s="256"/>
      <c r="I181" s="256"/>
      <c r="J181" s="170"/>
      <c r="K181" s="171" t="s">
        <v>212</v>
      </c>
      <c r="L181" s="297">
        <v>2272.5</v>
      </c>
      <c r="M181" s="257">
        <v>0</v>
      </c>
      <c r="N181" s="257"/>
      <c r="O181" s="258">
        <f t="shared" si="35"/>
        <v>0</v>
      </c>
      <c r="P181" s="259"/>
      <c r="Q181" s="259"/>
      <c r="R181" s="259"/>
      <c r="S181" s="135"/>
      <c r="U181" s="164" t="s">
        <v>5</v>
      </c>
      <c r="V181" s="45" t="s">
        <v>40</v>
      </c>
      <c r="W181" s="37"/>
      <c r="X181" s="165">
        <f t="shared" si="36"/>
        <v>0</v>
      </c>
      <c r="Y181" s="165">
        <v>2.3E-2</v>
      </c>
      <c r="Z181" s="165">
        <f t="shared" si="37"/>
        <v>52.267499999999998</v>
      </c>
      <c r="AA181" s="165">
        <v>0</v>
      </c>
      <c r="AB181" s="166">
        <f t="shared" si="38"/>
        <v>0</v>
      </c>
      <c r="AS181" s="20" t="s">
        <v>165</v>
      </c>
      <c r="AU181" s="20" t="s">
        <v>190</v>
      </c>
      <c r="AV181" s="20" t="s">
        <v>128</v>
      </c>
      <c r="AZ181" s="20" t="s">
        <v>149</v>
      </c>
      <c r="BF181" s="107">
        <f t="shared" si="39"/>
        <v>0</v>
      </c>
      <c r="BG181" s="107">
        <f t="shared" si="40"/>
        <v>0</v>
      </c>
      <c r="BH181" s="107">
        <f t="shared" si="41"/>
        <v>0</v>
      </c>
      <c r="BI181" s="107">
        <f t="shared" si="42"/>
        <v>0</v>
      </c>
      <c r="BJ181" s="107">
        <f t="shared" si="43"/>
        <v>0</v>
      </c>
      <c r="BK181" s="20" t="s">
        <v>128</v>
      </c>
      <c r="BL181" s="167">
        <f t="shared" si="44"/>
        <v>0</v>
      </c>
      <c r="BM181" s="20" t="s">
        <v>154</v>
      </c>
      <c r="BN181" s="20" t="s">
        <v>321</v>
      </c>
    </row>
    <row r="182" spans="2:66" s="1" customFormat="1" ht="38.25" customHeight="1">
      <c r="B182" s="133"/>
      <c r="C182" s="161" t="s">
        <v>322</v>
      </c>
      <c r="D182" s="161" t="s">
        <v>150</v>
      </c>
      <c r="E182" s="162" t="s">
        <v>323</v>
      </c>
      <c r="F182" s="260" t="s">
        <v>324</v>
      </c>
      <c r="G182" s="260"/>
      <c r="H182" s="260"/>
      <c r="I182" s="260"/>
      <c r="J182" s="198"/>
      <c r="K182" s="163" t="s">
        <v>157</v>
      </c>
      <c r="L182" s="296">
        <v>35</v>
      </c>
      <c r="M182" s="242">
        <v>0</v>
      </c>
      <c r="N182" s="242"/>
      <c r="O182" s="259">
        <f t="shared" si="35"/>
        <v>0</v>
      </c>
      <c r="P182" s="259"/>
      <c r="Q182" s="259"/>
      <c r="R182" s="259"/>
      <c r="S182" s="135"/>
      <c r="U182" s="164" t="s">
        <v>5</v>
      </c>
      <c r="V182" s="45" t="s">
        <v>40</v>
      </c>
      <c r="W182" s="37"/>
      <c r="X182" s="165">
        <f t="shared" si="36"/>
        <v>0</v>
      </c>
      <c r="Y182" s="165">
        <v>0.12584000000000001</v>
      </c>
      <c r="Z182" s="165">
        <f t="shared" si="37"/>
        <v>4.4043999999999999</v>
      </c>
      <c r="AA182" s="165">
        <v>0</v>
      </c>
      <c r="AB182" s="166">
        <f t="shared" si="38"/>
        <v>0</v>
      </c>
      <c r="AS182" s="20" t="s">
        <v>154</v>
      </c>
      <c r="AU182" s="20" t="s">
        <v>150</v>
      </c>
      <c r="AV182" s="20" t="s">
        <v>128</v>
      </c>
      <c r="AZ182" s="20" t="s">
        <v>149</v>
      </c>
      <c r="BF182" s="107">
        <f t="shared" si="39"/>
        <v>0</v>
      </c>
      <c r="BG182" s="107">
        <f t="shared" si="40"/>
        <v>0</v>
      </c>
      <c r="BH182" s="107">
        <f t="shared" si="41"/>
        <v>0</v>
      </c>
      <c r="BI182" s="107">
        <f t="shared" si="42"/>
        <v>0</v>
      </c>
      <c r="BJ182" s="107">
        <f t="shared" si="43"/>
        <v>0</v>
      </c>
      <c r="BK182" s="20" t="s">
        <v>128</v>
      </c>
      <c r="BL182" s="167">
        <f t="shared" si="44"/>
        <v>0</v>
      </c>
      <c r="BM182" s="20" t="s">
        <v>154</v>
      </c>
      <c r="BN182" s="20" t="s">
        <v>325</v>
      </c>
    </row>
    <row r="183" spans="2:66" s="1" customFormat="1" ht="25.5" customHeight="1">
      <c r="B183" s="133"/>
      <c r="C183" s="168" t="s">
        <v>241</v>
      </c>
      <c r="D183" s="168" t="s">
        <v>190</v>
      </c>
      <c r="E183" s="169" t="s">
        <v>326</v>
      </c>
      <c r="F183" s="256" t="s">
        <v>327</v>
      </c>
      <c r="G183" s="256"/>
      <c r="H183" s="256"/>
      <c r="I183" s="256"/>
      <c r="J183" s="170"/>
      <c r="K183" s="171" t="s">
        <v>212</v>
      </c>
      <c r="L183" s="297">
        <v>35.35</v>
      </c>
      <c r="M183" s="257">
        <v>0</v>
      </c>
      <c r="N183" s="257"/>
      <c r="O183" s="258">
        <f t="shared" si="35"/>
        <v>0</v>
      </c>
      <c r="P183" s="259"/>
      <c r="Q183" s="259"/>
      <c r="R183" s="259"/>
      <c r="S183" s="135"/>
      <c r="U183" s="164" t="s">
        <v>5</v>
      </c>
      <c r="V183" s="45" t="s">
        <v>40</v>
      </c>
      <c r="W183" s="37"/>
      <c r="X183" s="165">
        <f t="shared" si="36"/>
        <v>0</v>
      </c>
      <c r="Y183" s="165">
        <v>8.5000000000000006E-2</v>
      </c>
      <c r="Z183" s="165">
        <f t="shared" si="37"/>
        <v>3.0047500000000005</v>
      </c>
      <c r="AA183" s="165">
        <v>0</v>
      </c>
      <c r="AB183" s="166">
        <f t="shared" si="38"/>
        <v>0</v>
      </c>
      <c r="AS183" s="20" t="s">
        <v>165</v>
      </c>
      <c r="AU183" s="20" t="s">
        <v>190</v>
      </c>
      <c r="AV183" s="20" t="s">
        <v>128</v>
      </c>
      <c r="AZ183" s="20" t="s">
        <v>149</v>
      </c>
      <c r="BF183" s="107">
        <f t="shared" si="39"/>
        <v>0</v>
      </c>
      <c r="BG183" s="107">
        <f t="shared" si="40"/>
        <v>0</v>
      </c>
      <c r="BH183" s="107">
        <f t="shared" si="41"/>
        <v>0</v>
      </c>
      <c r="BI183" s="107">
        <f t="shared" si="42"/>
        <v>0</v>
      </c>
      <c r="BJ183" s="107">
        <f t="shared" si="43"/>
        <v>0</v>
      </c>
      <c r="BK183" s="20" t="s">
        <v>128</v>
      </c>
      <c r="BL183" s="167">
        <f t="shared" si="44"/>
        <v>0</v>
      </c>
      <c r="BM183" s="20" t="s">
        <v>154</v>
      </c>
      <c r="BN183" s="20" t="s">
        <v>328</v>
      </c>
    </row>
    <row r="184" spans="2:66" s="1" customFormat="1" ht="38.25" customHeight="1">
      <c r="B184" s="133"/>
      <c r="C184" s="161" t="s">
        <v>329</v>
      </c>
      <c r="D184" s="161" t="s">
        <v>150</v>
      </c>
      <c r="E184" s="162" t="s">
        <v>330</v>
      </c>
      <c r="F184" s="260" t="s">
        <v>331</v>
      </c>
      <c r="G184" s="260"/>
      <c r="H184" s="260"/>
      <c r="I184" s="260"/>
      <c r="J184" s="198"/>
      <c r="K184" s="163" t="s">
        <v>164</v>
      </c>
      <c r="L184" s="296">
        <v>4</v>
      </c>
      <c r="M184" s="242">
        <v>0</v>
      </c>
      <c r="N184" s="242"/>
      <c r="O184" s="259">
        <f t="shared" si="35"/>
        <v>0</v>
      </c>
      <c r="P184" s="259"/>
      <c r="Q184" s="259"/>
      <c r="R184" s="259"/>
      <c r="S184" s="135"/>
      <c r="U184" s="164" t="s">
        <v>5</v>
      </c>
      <c r="V184" s="45" t="s">
        <v>40</v>
      </c>
      <c r="W184" s="37"/>
      <c r="X184" s="165">
        <f t="shared" si="36"/>
        <v>0</v>
      </c>
      <c r="Y184" s="165">
        <v>2.2725599999999999</v>
      </c>
      <c r="Z184" s="165">
        <f t="shared" si="37"/>
        <v>9.0902399999999997</v>
      </c>
      <c r="AA184" s="165">
        <v>0</v>
      </c>
      <c r="AB184" s="166">
        <f t="shared" si="38"/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 t="shared" si="39"/>
        <v>0</v>
      </c>
      <c r="BG184" s="107">
        <f t="shared" si="40"/>
        <v>0</v>
      </c>
      <c r="BH184" s="107">
        <f t="shared" si="41"/>
        <v>0</v>
      </c>
      <c r="BI184" s="107">
        <f t="shared" si="42"/>
        <v>0</v>
      </c>
      <c r="BJ184" s="107">
        <f t="shared" si="43"/>
        <v>0</v>
      </c>
      <c r="BK184" s="20" t="s">
        <v>128</v>
      </c>
      <c r="BL184" s="167">
        <f t="shared" si="44"/>
        <v>0</v>
      </c>
      <c r="BM184" s="20" t="s">
        <v>154</v>
      </c>
      <c r="BN184" s="20" t="s">
        <v>332</v>
      </c>
    </row>
    <row r="185" spans="2:66" s="1" customFormat="1" ht="25.5" customHeight="1">
      <c r="B185" s="133"/>
      <c r="C185" s="161" t="s">
        <v>244</v>
      </c>
      <c r="D185" s="161" t="s">
        <v>150</v>
      </c>
      <c r="E185" s="162" t="s">
        <v>333</v>
      </c>
      <c r="F185" s="260" t="s">
        <v>334</v>
      </c>
      <c r="G185" s="260"/>
      <c r="H185" s="260"/>
      <c r="I185" s="260"/>
      <c r="J185" s="198"/>
      <c r="K185" s="163" t="s">
        <v>212</v>
      </c>
      <c r="L185" s="296">
        <v>1</v>
      </c>
      <c r="M185" s="242">
        <v>0</v>
      </c>
      <c r="N185" s="242"/>
      <c r="O185" s="259">
        <f t="shared" si="35"/>
        <v>0</v>
      </c>
      <c r="P185" s="259"/>
      <c r="Q185" s="259"/>
      <c r="R185" s="259"/>
      <c r="S185" s="135"/>
      <c r="U185" s="164" t="s">
        <v>5</v>
      </c>
      <c r="V185" s="45" t="s">
        <v>40</v>
      </c>
      <c r="W185" s="37"/>
      <c r="X185" s="165">
        <f t="shared" si="36"/>
        <v>0</v>
      </c>
      <c r="Y185" s="165">
        <v>9.3954500000000003</v>
      </c>
      <c r="Z185" s="165">
        <f t="shared" si="37"/>
        <v>9.3954500000000003</v>
      </c>
      <c r="AA185" s="165">
        <v>0</v>
      </c>
      <c r="AB185" s="166">
        <f t="shared" si="38"/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 t="shared" si="39"/>
        <v>0</v>
      </c>
      <c r="BG185" s="107">
        <f t="shared" si="40"/>
        <v>0</v>
      </c>
      <c r="BH185" s="107">
        <f t="shared" si="41"/>
        <v>0</v>
      </c>
      <c r="BI185" s="107">
        <f t="shared" si="42"/>
        <v>0</v>
      </c>
      <c r="BJ185" s="107">
        <f t="shared" si="43"/>
        <v>0</v>
      </c>
      <c r="BK185" s="20" t="s">
        <v>128</v>
      </c>
      <c r="BL185" s="167">
        <f t="shared" si="44"/>
        <v>0</v>
      </c>
      <c r="BM185" s="20" t="s">
        <v>154</v>
      </c>
      <c r="BN185" s="20" t="s">
        <v>335</v>
      </c>
    </row>
    <row r="186" spans="2:66" s="1" customFormat="1" ht="38.25" customHeight="1">
      <c r="B186" s="133"/>
      <c r="C186" s="161" t="s">
        <v>336</v>
      </c>
      <c r="D186" s="161" t="s">
        <v>150</v>
      </c>
      <c r="E186" s="162" t="s">
        <v>337</v>
      </c>
      <c r="F186" s="260" t="s">
        <v>338</v>
      </c>
      <c r="G186" s="260"/>
      <c r="H186" s="260"/>
      <c r="I186" s="260"/>
      <c r="J186" s="198"/>
      <c r="K186" s="163" t="s">
        <v>157</v>
      </c>
      <c r="L186" s="296">
        <v>5</v>
      </c>
      <c r="M186" s="242">
        <v>0</v>
      </c>
      <c r="N186" s="242"/>
      <c r="O186" s="259">
        <f t="shared" si="35"/>
        <v>0</v>
      </c>
      <c r="P186" s="259"/>
      <c r="Q186" s="259"/>
      <c r="R186" s="259"/>
      <c r="S186" s="135"/>
      <c r="U186" s="164" t="s">
        <v>5</v>
      </c>
      <c r="V186" s="45" t="s">
        <v>40</v>
      </c>
      <c r="W186" s="37"/>
      <c r="X186" s="165">
        <f t="shared" si="36"/>
        <v>0</v>
      </c>
      <c r="Y186" s="165">
        <v>0.96730000000000005</v>
      </c>
      <c r="Z186" s="165">
        <f t="shared" si="37"/>
        <v>4.8365</v>
      </c>
      <c r="AA186" s="165">
        <v>0</v>
      </c>
      <c r="AB186" s="166">
        <f t="shared" si="38"/>
        <v>0</v>
      </c>
      <c r="AS186" s="20" t="s">
        <v>154</v>
      </c>
      <c r="AU186" s="20" t="s">
        <v>150</v>
      </c>
      <c r="AV186" s="20" t="s">
        <v>128</v>
      </c>
      <c r="AZ186" s="20" t="s">
        <v>149</v>
      </c>
      <c r="BF186" s="107">
        <f t="shared" si="39"/>
        <v>0</v>
      </c>
      <c r="BG186" s="107">
        <f t="shared" si="40"/>
        <v>0</v>
      </c>
      <c r="BH186" s="107">
        <f t="shared" si="41"/>
        <v>0</v>
      </c>
      <c r="BI186" s="107">
        <f t="shared" si="42"/>
        <v>0</v>
      </c>
      <c r="BJ186" s="107">
        <f t="shared" si="43"/>
        <v>0</v>
      </c>
      <c r="BK186" s="20" t="s">
        <v>128</v>
      </c>
      <c r="BL186" s="167">
        <f t="shared" si="44"/>
        <v>0</v>
      </c>
      <c r="BM186" s="20" t="s">
        <v>154</v>
      </c>
      <c r="BN186" s="20" t="s">
        <v>339</v>
      </c>
    </row>
    <row r="187" spans="2:66" s="1" customFormat="1" ht="25.5" customHeight="1">
      <c r="B187" s="133"/>
      <c r="C187" s="168" t="s">
        <v>248</v>
      </c>
      <c r="D187" s="168" t="s">
        <v>190</v>
      </c>
      <c r="E187" s="169" t="s">
        <v>340</v>
      </c>
      <c r="F187" s="256" t="s">
        <v>341</v>
      </c>
      <c r="G187" s="256"/>
      <c r="H187" s="256"/>
      <c r="I187" s="256"/>
      <c r="J187" s="170"/>
      <c r="K187" s="171" t="s">
        <v>212</v>
      </c>
      <c r="L187" s="297">
        <v>5</v>
      </c>
      <c r="M187" s="257">
        <v>0</v>
      </c>
      <c r="N187" s="257"/>
      <c r="O187" s="258">
        <f t="shared" si="35"/>
        <v>0</v>
      </c>
      <c r="P187" s="259"/>
      <c r="Q187" s="259"/>
      <c r="R187" s="259"/>
      <c r="S187" s="135"/>
      <c r="U187" s="164" t="s">
        <v>5</v>
      </c>
      <c r="V187" s="45" t="s">
        <v>40</v>
      </c>
      <c r="W187" s="37"/>
      <c r="X187" s="165">
        <f t="shared" si="36"/>
        <v>0</v>
      </c>
      <c r="Y187" s="165">
        <v>0.14499999999999999</v>
      </c>
      <c r="Z187" s="165">
        <f t="shared" si="37"/>
        <v>0.72499999999999998</v>
      </c>
      <c r="AA187" s="165">
        <v>0</v>
      </c>
      <c r="AB187" s="166">
        <f t="shared" si="38"/>
        <v>0</v>
      </c>
      <c r="AS187" s="20" t="s">
        <v>165</v>
      </c>
      <c r="AU187" s="20" t="s">
        <v>190</v>
      </c>
      <c r="AV187" s="20" t="s">
        <v>128</v>
      </c>
      <c r="AZ187" s="20" t="s">
        <v>149</v>
      </c>
      <c r="BF187" s="107">
        <f t="shared" si="39"/>
        <v>0</v>
      </c>
      <c r="BG187" s="107">
        <f t="shared" si="40"/>
        <v>0</v>
      </c>
      <c r="BH187" s="107">
        <f t="shared" si="41"/>
        <v>0</v>
      </c>
      <c r="BI187" s="107">
        <f t="shared" si="42"/>
        <v>0</v>
      </c>
      <c r="BJ187" s="107">
        <f t="shared" si="43"/>
        <v>0</v>
      </c>
      <c r="BK187" s="20" t="s">
        <v>128</v>
      </c>
      <c r="BL187" s="167">
        <f t="shared" si="44"/>
        <v>0</v>
      </c>
      <c r="BM187" s="20" t="s">
        <v>154</v>
      </c>
      <c r="BN187" s="20" t="s">
        <v>342</v>
      </c>
    </row>
    <row r="188" spans="2:66" s="1" customFormat="1" ht="25.5" customHeight="1">
      <c r="B188" s="133"/>
      <c r="C188" s="161" t="s">
        <v>343</v>
      </c>
      <c r="D188" s="161" t="s">
        <v>150</v>
      </c>
      <c r="E188" s="162" t="s">
        <v>344</v>
      </c>
      <c r="F188" s="260" t="s">
        <v>345</v>
      </c>
      <c r="G188" s="260"/>
      <c r="H188" s="260"/>
      <c r="I188" s="260"/>
      <c r="J188" s="198"/>
      <c r="K188" s="163" t="s">
        <v>157</v>
      </c>
      <c r="L188" s="296">
        <v>1728</v>
      </c>
      <c r="M188" s="242">
        <v>0</v>
      </c>
      <c r="N188" s="242"/>
      <c r="O188" s="259">
        <f t="shared" si="35"/>
        <v>0</v>
      </c>
      <c r="P188" s="259"/>
      <c r="Q188" s="259"/>
      <c r="R188" s="259"/>
      <c r="S188" s="135"/>
      <c r="U188" s="164" t="s">
        <v>5</v>
      </c>
      <c r="V188" s="45" t="s">
        <v>40</v>
      </c>
      <c r="W188" s="37"/>
      <c r="X188" s="165">
        <f t="shared" si="36"/>
        <v>0</v>
      </c>
      <c r="Y188" s="165">
        <v>6.9999999999999994E-5</v>
      </c>
      <c r="Z188" s="165">
        <f t="shared" si="37"/>
        <v>0.12095999999999998</v>
      </c>
      <c r="AA188" s="165">
        <v>0</v>
      </c>
      <c r="AB188" s="166">
        <f t="shared" si="38"/>
        <v>0</v>
      </c>
      <c r="AS188" s="20" t="s">
        <v>154</v>
      </c>
      <c r="AU188" s="20" t="s">
        <v>150</v>
      </c>
      <c r="AV188" s="20" t="s">
        <v>128</v>
      </c>
      <c r="AZ188" s="20" t="s">
        <v>149</v>
      </c>
      <c r="BF188" s="107">
        <f t="shared" si="39"/>
        <v>0</v>
      </c>
      <c r="BG188" s="107">
        <f t="shared" si="40"/>
        <v>0</v>
      </c>
      <c r="BH188" s="107">
        <f t="shared" si="41"/>
        <v>0</v>
      </c>
      <c r="BI188" s="107">
        <f t="shared" si="42"/>
        <v>0</v>
      </c>
      <c r="BJ188" s="107">
        <f t="shared" si="43"/>
        <v>0</v>
      </c>
      <c r="BK188" s="20" t="s">
        <v>128</v>
      </c>
      <c r="BL188" s="167">
        <f t="shared" si="44"/>
        <v>0</v>
      </c>
      <c r="BM188" s="20" t="s">
        <v>154</v>
      </c>
      <c r="BN188" s="20" t="s">
        <v>346</v>
      </c>
    </row>
    <row r="189" spans="2:66" s="1" customFormat="1" ht="25.5" customHeight="1">
      <c r="B189" s="133"/>
      <c r="C189" s="161" t="s">
        <v>251</v>
      </c>
      <c r="D189" s="161" t="s">
        <v>150</v>
      </c>
      <c r="E189" s="162" t="s">
        <v>347</v>
      </c>
      <c r="F189" s="260" t="s">
        <v>348</v>
      </c>
      <c r="G189" s="260"/>
      <c r="H189" s="260"/>
      <c r="I189" s="260"/>
      <c r="J189" s="198"/>
      <c r="K189" s="163" t="s">
        <v>157</v>
      </c>
      <c r="L189" s="296">
        <v>800</v>
      </c>
      <c r="M189" s="242">
        <v>0</v>
      </c>
      <c r="N189" s="242"/>
      <c r="O189" s="259">
        <f t="shared" si="35"/>
        <v>0</v>
      </c>
      <c r="P189" s="259"/>
      <c r="Q189" s="259"/>
      <c r="R189" s="259"/>
      <c r="S189" s="135"/>
      <c r="U189" s="164" t="s">
        <v>5</v>
      </c>
      <c r="V189" s="45" t="s">
        <v>40</v>
      </c>
      <c r="W189" s="37"/>
      <c r="X189" s="165">
        <f t="shared" si="36"/>
        <v>0</v>
      </c>
      <c r="Y189" s="165">
        <v>0</v>
      </c>
      <c r="Z189" s="165">
        <f t="shared" si="37"/>
        <v>0</v>
      </c>
      <c r="AA189" s="165">
        <v>0</v>
      </c>
      <c r="AB189" s="166">
        <f t="shared" si="38"/>
        <v>0</v>
      </c>
      <c r="AS189" s="20" t="s">
        <v>154</v>
      </c>
      <c r="AU189" s="20" t="s">
        <v>150</v>
      </c>
      <c r="AV189" s="20" t="s">
        <v>128</v>
      </c>
      <c r="AZ189" s="20" t="s">
        <v>149</v>
      </c>
      <c r="BF189" s="107">
        <f t="shared" si="39"/>
        <v>0</v>
      </c>
      <c r="BG189" s="107">
        <f t="shared" si="40"/>
        <v>0</v>
      </c>
      <c r="BH189" s="107">
        <f t="shared" si="41"/>
        <v>0</v>
      </c>
      <c r="BI189" s="107">
        <f t="shared" si="42"/>
        <v>0</v>
      </c>
      <c r="BJ189" s="107">
        <f t="shared" si="43"/>
        <v>0</v>
      </c>
      <c r="BK189" s="20" t="s">
        <v>128</v>
      </c>
      <c r="BL189" s="167">
        <f t="shared" si="44"/>
        <v>0</v>
      </c>
      <c r="BM189" s="20" t="s">
        <v>154</v>
      </c>
      <c r="BN189" s="20" t="s">
        <v>349</v>
      </c>
    </row>
    <row r="190" spans="2:66" s="1" customFormat="1" ht="38.25" customHeight="1">
      <c r="B190" s="133"/>
      <c r="C190" s="161" t="s">
        <v>350</v>
      </c>
      <c r="D190" s="161" t="s">
        <v>150</v>
      </c>
      <c r="E190" s="162" t="s">
        <v>351</v>
      </c>
      <c r="F190" s="260" t="s">
        <v>352</v>
      </c>
      <c r="G190" s="260"/>
      <c r="H190" s="260"/>
      <c r="I190" s="260"/>
      <c r="J190" s="198"/>
      <c r="K190" s="163" t="s">
        <v>153</v>
      </c>
      <c r="L190" s="296">
        <v>2553</v>
      </c>
      <c r="M190" s="242">
        <v>0</v>
      </c>
      <c r="N190" s="242"/>
      <c r="O190" s="259">
        <f t="shared" si="35"/>
        <v>0</v>
      </c>
      <c r="P190" s="259"/>
      <c r="Q190" s="259"/>
      <c r="R190" s="259"/>
      <c r="S190" s="135"/>
      <c r="U190" s="164" t="s">
        <v>5</v>
      </c>
      <c r="V190" s="45" t="s">
        <v>40</v>
      </c>
      <c r="W190" s="37"/>
      <c r="X190" s="165">
        <f t="shared" si="36"/>
        <v>0</v>
      </c>
      <c r="Y190" s="165">
        <v>0</v>
      </c>
      <c r="Z190" s="165">
        <f t="shared" si="37"/>
        <v>0</v>
      </c>
      <c r="AA190" s="165">
        <v>0</v>
      </c>
      <c r="AB190" s="166">
        <f t="shared" si="38"/>
        <v>0</v>
      </c>
      <c r="AS190" s="20" t="s">
        <v>154</v>
      </c>
      <c r="AU190" s="20" t="s">
        <v>150</v>
      </c>
      <c r="AV190" s="20" t="s">
        <v>128</v>
      </c>
      <c r="AZ190" s="20" t="s">
        <v>149</v>
      </c>
      <c r="BF190" s="107">
        <f t="shared" si="39"/>
        <v>0</v>
      </c>
      <c r="BG190" s="107">
        <f t="shared" si="40"/>
        <v>0</v>
      </c>
      <c r="BH190" s="107">
        <f t="shared" si="41"/>
        <v>0</v>
      </c>
      <c r="BI190" s="107">
        <f t="shared" si="42"/>
        <v>0</v>
      </c>
      <c r="BJ190" s="107">
        <f t="shared" si="43"/>
        <v>0</v>
      </c>
      <c r="BK190" s="20" t="s">
        <v>128</v>
      </c>
      <c r="BL190" s="167">
        <f t="shared" si="44"/>
        <v>0</v>
      </c>
      <c r="BM190" s="20" t="s">
        <v>154</v>
      </c>
      <c r="BN190" s="20" t="s">
        <v>353</v>
      </c>
    </row>
    <row r="191" spans="2:66" s="1" customFormat="1" ht="38.25" customHeight="1">
      <c r="B191" s="133"/>
      <c r="C191" s="161" t="s">
        <v>255</v>
      </c>
      <c r="D191" s="161" t="s">
        <v>150</v>
      </c>
      <c r="E191" s="162" t="s">
        <v>354</v>
      </c>
      <c r="F191" s="260" t="s">
        <v>355</v>
      </c>
      <c r="G191" s="260"/>
      <c r="H191" s="260"/>
      <c r="I191" s="260"/>
      <c r="J191" s="198"/>
      <c r="K191" s="163" t="s">
        <v>356</v>
      </c>
      <c r="L191" s="296">
        <v>52.737000000000002</v>
      </c>
      <c r="M191" s="242">
        <v>0</v>
      </c>
      <c r="N191" s="242"/>
      <c r="O191" s="259">
        <f t="shared" si="35"/>
        <v>0</v>
      </c>
      <c r="P191" s="259"/>
      <c r="Q191" s="259"/>
      <c r="R191" s="259"/>
      <c r="S191" s="135"/>
      <c r="U191" s="164" t="s">
        <v>5</v>
      </c>
      <c r="V191" s="45" t="s">
        <v>40</v>
      </c>
      <c r="W191" s="37"/>
      <c r="X191" s="165">
        <f t="shared" si="36"/>
        <v>0</v>
      </c>
      <c r="Y191" s="165">
        <v>0</v>
      </c>
      <c r="Z191" s="165">
        <f t="shared" si="37"/>
        <v>0</v>
      </c>
      <c r="AA191" s="165">
        <v>0</v>
      </c>
      <c r="AB191" s="166">
        <f t="shared" si="38"/>
        <v>0</v>
      </c>
      <c r="AS191" s="20" t="s">
        <v>154</v>
      </c>
      <c r="AU191" s="20" t="s">
        <v>150</v>
      </c>
      <c r="AV191" s="20" t="s">
        <v>128</v>
      </c>
      <c r="AZ191" s="20" t="s">
        <v>149</v>
      </c>
      <c r="BF191" s="107">
        <f t="shared" si="39"/>
        <v>0</v>
      </c>
      <c r="BG191" s="107">
        <f t="shared" si="40"/>
        <v>0</v>
      </c>
      <c r="BH191" s="107">
        <f t="shared" si="41"/>
        <v>0</v>
      </c>
      <c r="BI191" s="107">
        <f t="shared" si="42"/>
        <v>0</v>
      </c>
      <c r="BJ191" s="107">
        <f t="shared" si="43"/>
        <v>0</v>
      </c>
      <c r="BK191" s="20" t="s">
        <v>128</v>
      </c>
      <c r="BL191" s="167">
        <f t="shared" si="44"/>
        <v>0</v>
      </c>
      <c r="BM191" s="20" t="s">
        <v>154</v>
      </c>
      <c r="BN191" s="20" t="s">
        <v>357</v>
      </c>
    </row>
    <row r="192" spans="2:66" s="1" customFormat="1" ht="25.5" customHeight="1">
      <c r="B192" s="133"/>
      <c r="C192" s="161" t="s">
        <v>358</v>
      </c>
      <c r="D192" s="161" t="s">
        <v>150</v>
      </c>
      <c r="E192" s="162" t="s">
        <v>359</v>
      </c>
      <c r="F192" s="260" t="s">
        <v>360</v>
      </c>
      <c r="G192" s="260"/>
      <c r="H192" s="260"/>
      <c r="I192" s="260"/>
      <c r="J192" s="198"/>
      <c r="K192" s="163" t="s">
        <v>356</v>
      </c>
      <c r="L192" s="296">
        <v>196.65600000000001</v>
      </c>
      <c r="M192" s="242">
        <v>0</v>
      </c>
      <c r="N192" s="242"/>
      <c r="O192" s="259">
        <f t="shared" si="35"/>
        <v>0</v>
      </c>
      <c r="P192" s="259"/>
      <c r="Q192" s="259"/>
      <c r="R192" s="259"/>
      <c r="S192" s="135"/>
      <c r="U192" s="164" t="s">
        <v>5</v>
      </c>
      <c r="V192" s="45" t="s">
        <v>40</v>
      </c>
      <c r="W192" s="37"/>
      <c r="X192" s="165">
        <f t="shared" si="36"/>
        <v>0</v>
      </c>
      <c r="Y192" s="165">
        <v>0</v>
      </c>
      <c r="Z192" s="165">
        <f t="shared" si="37"/>
        <v>0</v>
      </c>
      <c r="AA192" s="165">
        <v>0</v>
      </c>
      <c r="AB192" s="166">
        <f t="shared" si="38"/>
        <v>0</v>
      </c>
      <c r="AS192" s="20" t="s">
        <v>154</v>
      </c>
      <c r="AU192" s="20" t="s">
        <v>150</v>
      </c>
      <c r="AV192" s="20" t="s">
        <v>128</v>
      </c>
      <c r="AZ192" s="20" t="s">
        <v>149</v>
      </c>
      <c r="BF192" s="107">
        <f t="shared" si="39"/>
        <v>0</v>
      </c>
      <c r="BG192" s="107">
        <f t="shared" si="40"/>
        <v>0</v>
      </c>
      <c r="BH192" s="107">
        <f t="shared" si="41"/>
        <v>0</v>
      </c>
      <c r="BI192" s="107">
        <f t="shared" si="42"/>
        <v>0</v>
      </c>
      <c r="BJ192" s="107">
        <f t="shared" si="43"/>
        <v>0</v>
      </c>
      <c r="BK192" s="20" t="s">
        <v>128</v>
      </c>
      <c r="BL192" s="167">
        <f t="shared" si="44"/>
        <v>0</v>
      </c>
      <c r="BM192" s="20" t="s">
        <v>154</v>
      </c>
      <c r="BN192" s="20" t="s">
        <v>361</v>
      </c>
    </row>
    <row r="193" spans="2:66" s="1" customFormat="1" ht="16.5" customHeight="1">
      <c r="B193" s="133"/>
      <c r="C193" s="168" t="s">
        <v>258</v>
      </c>
      <c r="D193" s="168" t="s">
        <v>190</v>
      </c>
      <c r="E193" s="169" t="s">
        <v>164</v>
      </c>
      <c r="F193" s="256" t="s">
        <v>362</v>
      </c>
      <c r="G193" s="256"/>
      <c r="H193" s="256"/>
      <c r="I193" s="256"/>
      <c r="J193" s="170"/>
      <c r="K193" s="171" t="s">
        <v>212</v>
      </c>
      <c r="L193" s="297">
        <v>1</v>
      </c>
      <c r="M193" s="257">
        <v>0</v>
      </c>
      <c r="N193" s="257"/>
      <c r="O193" s="258">
        <f t="shared" si="35"/>
        <v>0</v>
      </c>
      <c r="P193" s="259"/>
      <c r="Q193" s="259"/>
      <c r="R193" s="259"/>
      <c r="S193" s="135"/>
      <c r="U193" s="164" t="s">
        <v>5</v>
      </c>
      <c r="V193" s="45" t="s">
        <v>40</v>
      </c>
      <c r="W193" s="37"/>
      <c r="X193" s="165">
        <f t="shared" si="36"/>
        <v>0</v>
      </c>
      <c r="Y193" s="165">
        <v>0</v>
      </c>
      <c r="Z193" s="165">
        <f t="shared" si="37"/>
        <v>0</v>
      </c>
      <c r="AA193" s="165">
        <v>0</v>
      </c>
      <c r="AB193" s="166">
        <f t="shared" si="38"/>
        <v>0</v>
      </c>
      <c r="AS193" s="20" t="s">
        <v>165</v>
      </c>
      <c r="AU193" s="20" t="s">
        <v>190</v>
      </c>
      <c r="AV193" s="20" t="s">
        <v>128</v>
      </c>
      <c r="AZ193" s="20" t="s">
        <v>149</v>
      </c>
      <c r="BF193" s="107">
        <f t="shared" si="39"/>
        <v>0</v>
      </c>
      <c r="BG193" s="107">
        <f t="shared" si="40"/>
        <v>0</v>
      </c>
      <c r="BH193" s="107">
        <f t="shared" si="41"/>
        <v>0</v>
      </c>
      <c r="BI193" s="107">
        <f t="shared" si="42"/>
        <v>0</v>
      </c>
      <c r="BJ193" s="107">
        <f t="shared" si="43"/>
        <v>0</v>
      </c>
      <c r="BK193" s="20" t="s">
        <v>128</v>
      </c>
      <c r="BL193" s="167">
        <f t="shared" si="44"/>
        <v>0</v>
      </c>
      <c r="BM193" s="20" t="s">
        <v>154</v>
      </c>
      <c r="BN193" s="20" t="s">
        <v>363</v>
      </c>
    </row>
    <row r="194" spans="2:66" s="1" customFormat="1" ht="25.5" customHeight="1">
      <c r="B194" s="133"/>
      <c r="C194" s="168" t="s">
        <v>364</v>
      </c>
      <c r="D194" s="168" t="s">
        <v>190</v>
      </c>
      <c r="E194" s="169" t="s">
        <v>365</v>
      </c>
      <c r="F194" s="256" t="s">
        <v>366</v>
      </c>
      <c r="G194" s="256"/>
      <c r="H194" s="256"/>
      <c r="I194" s="256"/>
      <c r="J194" s="170"/>
      <c r="K194" s="171" t="s">
        <v>212</v>
      </c>
      <c r="L194" s="297">
        <v>12</v>
      </c>
      <c r="M194" s="257">
        <v>0</v>
      </c>
      <c r="N194" s="257"/>
      <c r="O194" s="258">
        <f t="shared" si="35"/>
        <v>0</v>
      </c>
      <c r="P194" s="259"/>
      <c r="Q194" s="259"/>
      <c r="R194" s="259"/>
      <c r="S194" s="135"/>
      <c r="U194" s="164" t="s">
        <v>5</v>
      </c>
      <c r="V194" s="45" t="s">
        <v>40</v>
      </c>
      <c r="W194" s="37"/>
      <c r="X194" s="165">
        <f t="shared" si="36"/>
        <v>0</v>
      </c>
      <c r="Y194" s="165">
        <v>0</v>
      </c>
      <c r="Z194" s="165">
        <f t="shared" si="37"/>
        <v>0</v>
      </c>
      <c r="AA194" s="165">
        <v>0</v>
      </c>
      <c r="AB194" s="166">
        <f t="shared" si="38"/>
        <v>0</v>
      </c>
      <c r="AS194" s="20" t="s">
        <v>165</v>
      </c>
      <c r="AU194" s="20" t="s">
        <v>190</v>
      </c>
      <c r="AV194" s="20" t="s">
        <v>128</v>
      </c>
      <c r="AZ194" s="20" t="s">
        <v>149</v>
      </c>
      <c r="BF194" s="107">
        <f t="shared" si="39"/>
        <v>0</v>
      </c>
      <c r="BG194" s="107">
        <f t="shared" si="40"/>
        <v>0</v>
      </c>
      <c r="BH194" s="107">
        <f t="shared" si="41"/>
        <v>0</v>
      </c>
      <c r="BI194" s="107">
        <f t="shared" si="42"/>
        <v>0</v>
      </c>
      <c r="BJ194" s="107">
        <f t="shared" si="43"/>
        <v>0</v>
      </c>
      <c r="BK194" s="20" t="s">
        <v>128</v>
      </c>
      <c r="BL194" s="167">
        <f t="shared" si="44"/>
        <v>0</v>
      </c>
      <c r="BM194" s="20" t="s">
        <v>154</v>
      </c>
      <c r="BN194" s="20" t="s">
        <v>367</v>
      </c>
    </row>
    <row r="195" spans="2:66" s="1" customFormat="1" ht="16.5" customHeight="1">
      <c r="B195" s="133"/>
      <c r="C195" s="168" t="s">
        <v>262</v>
      </c>
      <c r="D195" s="168" t="s">
        <v>190</v>
      </c>
      <c r="E195" s="169" t="s">
        <v>368</v>
      </c>
      <c r="F195" s="256" t="s">
        <v>369</v>
      </c>
      <c r="G195" s="256"/>
      <c r="H195" s="256"/>
      <c r="I195" s="256"/>
      <c r="J195" s="170"/>
      <c r="K195" s="171" t="s">
        <v>212</v>
      </c>
      <c r="L195" s="297">
        <v>1</v>
      </c>
      <c r="M195" s="257">
        <v>0</v>
      </c>
      <c r="N195" s="257"/>
      <c r="O195" s="258">
        <f t="shared" si="35"/>
        <v>0</v>
      </c>
      <c r="P195" s="259"/>
      <c r="Q195" s="259"/>
      <c r="R195" s="259"/>
      <c r="S195" s="135"/>
      <c r="U195" s="164" t="s">
        <v>5</v>
      </c>
      <c r="V195" s="45" t="s">
        <v>40</v>
      </c>
      <c r="W195" s="37"/>
      <c r="X195" s="165">
        <f t="shared" si="36"/>
        <v>0</v>
      </c>
      <c r="Y195" s="165">
        <v>0</v>
      </c>
      <c r="Z195" s="165">
        <f t="shared" si="37"/>
        <v>0</v>
      </c>
      <c r="AA195" s="165">
        <v>0</v>
      </c>
      <c r="AB195" s="166">
        <f t="shared" si="38"/>
        <v>0</v>
      </c>
      <c r="AS195" s="20" t="s">
        <v>165</v>
      </c>
      <c r="AU195" s="20" t="s">
        <v>190</v>
      </c>
      <c r="AV195" s="20" t="s">
        <v>128</v>
      </c>
      <c r="AZ195" s="20" t="s">
        <v>149</v>
      </c>
      <c r="BF195" s="107">
        <f t="shared" si="39"/>
        <v>0</v>
      </c>
      <c r="BG195" s="107">
        <f t="shared" si="40"/>
        <v>0</v>
      </c>
      <c r="BH195" s="107">
        <f t="shared" si="41"/>
        <v>0</v>
      </c>
      <c r="BI195" s="107">
        <f t="shared" si="42"/>
        <v>0</v>
      </c>
      <c r="BJ195" s="107">
        <f t="shared" si="43"/>
        <v>0</v>
      </c>
      <c r="BK195" s="20" t="s">
        <v>128</v>
      </c>
      <c r="BL195" s="167">
        <f t="shared" si="44"/>
        <v>0</v>
      </c>
      <c r="BM195" s="20" t="s">
        <v>154</v>
      </c>
      <c r="BN195" s="20" t="s">
        <v>370</v>
      </c>
    </row>
    <row r="196" spans="2:66" s="9" customFormat="1" ht="29.85" customHeight="1">
      <c r="B196" s="150"/>
      <c r="C196" s="151"/>
      <c r="D196" s="160" t="s">
        <v>121</v>
      </c>
      <c r="E196" s="160"/>
      <c r="F196" s="160"/>
      <c r="G196" s="160"/>
      <c r="H196" s="160"/>
      <c r="I196" s="160"/>
      <c r="J196" s="160"/>
      <c r="K196" s="160"/>
      <c r="L196" s="298"/>
      <c r="M196" s="160"/>
      <c r="N196" s="160"/>
      <c r="O196" s="250">
        <f>BL196</f>
        <v>0</v>
      </c>
      <c r="P196" s="251"/>
      <c r="Q196" s="251"/>
      <c r="R196" s="251"/>
      <c r="S196" s="153"/>
      <c r="U196" s="154"/>
      <c r="V196" s="151"/>
      <c r="W196" s="151"/>
      <c r="X196" s="155">
        <f>X197</f>
        <v>0</v>
      </c>
      <c r="Y196" s="151"/>
      <c r="Z196" s="155">
        <f>Z197</f>
        <v>0</v>
      </c>
      <c r="AA196" s="151"/>
      <c r="AB196" s="156">
        <f>AB197</f>
        <v>0</v>
      </c>
      <c r="AS196" s="157" t="s">
        <v>15</v>
      </c>
      <c r="AU196" s="158" t="s">
        <v>72</v>
      </c>
      <c r="AV196" s="158" t="s">
        <v>15</v>
      </c>
      <c r="AZ196" s="157" t="s">
        <v>149</v>
      </c>
      <c r="BL196" s="159">
        <f>BL197</f>
        <v>0</v>
      </c>
    </row>
    <row r="197" spans="2:66" s="1" customFormat="1" ht="38.25" customHeight="1">
      <c r="B197" s="133"/>
      <c r="C197" s="161" t="s">
        <v>371</v>
      </c>
      <c r="D197" s="161" t="s">
        <v>150</v>
      </c>
      <c r="E197" s="162" t="s">
        <v>372</v>
      </c>
      <c r="F197" s="260" t="s">
        <v>373</v>
      </c>
      <c r="G197" s="260"/>
      <c r="H197" s="260"/>
      <c r="I197" s="260"/>
      <c r="J197" s="198"/>
      <c r="K197" s="163" t="s">
        <v>356</v>
      </c>
      <c r="L197" s="296">
        <v>2342.86</v>
      </c>
      <c r="M197" s="242">
        <v>0</v>
      </c>
      <c r="N197" s="242"/>
      <c r="O197" s="259">
        <f>ROUND(M197*L197,3)</f>
        <v>0</v>
      </c>
      <c r="P197" s="259"/>
      <c r="Q197" s="259"/>
      <c r="R197" s="259"/>
      <c r="S197" s="135"/>
      <c r="U197" s="164" t="s">
        <v>5</v>
      </c>
      <c r="V197" s="45" t="s">
        <v>40</v>
      </c>
      <c r="W197" s="37"/>
      <c r="X197" s="165">
        <f>W197*L197</f>
        <v>0</v>
      </c>
      <c r="Y197" s="165">
        <v>0</v>
      </c>
      <c r="Z197" s="165">
        <f>Y197*L197</f>
        <v>0</v>
      </c>
      <c r="AA197" s="165">
        <v>0</v>
      </c>
      <c r="AB197" s="166">
        <f>AA197*L197</f>
        <v>0</v>
      </c>
      <c r="AS197" s="20" t="s">
        <v>154</v>
      </c>
      <c r="AU197" s="20" t="s">
        <v>150</v>
      </c>
      <c r="AV197" s="20" t="s">
        <v>128</v>
      </c>
      <c r="AZ197" s="20" t="s">
        <v>149</v>
      </c>
      <c r="BF197" s="107">
        <f>IF(V197="základná",O197,0)</f>
        <v>0</v>
      </c>
      <c r="BG197" s="107">
        <f>IF(V197="znížená",O197,0)</f>
        <v>0</v>
      </c>
      <c r="BH197" s="107">
        <f>IF(V197="zákl. prenesená",O197,0)</f>
        <v>0</v>
      </c>
      <c r="BI197" s="107">
        <f>IF(V197="zníž. prenesená",O197,0)</f>
        <v>0</v>
      </c>
      <c r="BJ197" s="107">
        <f>IF(V197="nulová",O197,0)</f>
        <v>0</v>
      </c>
      <c r="BK197" s="20" t="s">
        <v>128</v>
      </c>
      <c r="BL197" s="167">
        <f>ROUND(M197*L197,3)</f>
        <v>0</v>
      </c>
      <c r="BM197" s="20" t="s">
        <v>154</v>
      </c>
      <c r="BN197" s="20" t="s">
        <v>374</v>
      </c>
    </row>
    <row r="198" spans="2:66" s="9" customFormat="1" ht="37.35" customHeight="1">
      <c r="B198" s="150"/>
      <c r="C198" s="151"/>
      <c r="D198" s="152" t="s">
        <v>122</v>
      </c>
      <c r="E198" s="152"/>
      <c r="F198" s="152"/>
      <c r="G198" s="152"/>
      <c r="H198" s="152"/>
      <c r="I198" s="152"/>
      <c r="J198" s="152"/>
      <c r="K198" s="152"/>
      <c r="L198" s="299"/>
      <c r="M198" s="152"/>
      <c r="N198" s="152"/>
      <c r="O198" s="252">
        <f>BL198</f>
        <v>0</v>
      </c>
      <c r="P198" s="253"/>
      <c r="Q198" s="253"/>
      <c r="R198" s="253"/>
      <c r="S198" s="153"/>
      <c r="U198" s="154"/>
      <c r="V198" s="151"/>
      <c r="W198" s="151"/>
      <c r="X198" s="155">
        <f>X199</f>
        <v>0</v>
      </c>
      <c r="Y198" s="151"/>
      <c r="Z198" s="155">
        <f>Z199</f>
        <v>0.68483000000000016</v>
      </c>
      <c r="AA198" s="151"/>
      <c r="AB198" s="156">
        <f>AB199</f>
        <v>0</v>
      </c>
      <c r="AS198" s="157" t="s">
        <v>128</v>
      </c>
      <c r="AU198" s="158" t="s">
        <v>72</v>
      </c>
      <c r="AV198" s="158" t="s">
        <v>73</v>
      </c>
      <c r="AZ198" s="157" t="s">
        <v>149</v>
      </c>
      <c r="BL198" s="159">
        <f>BL199</f>
        <v>0</v>
      </c>
    </row>
    <row r="199" spans="2:66" s="9" customFormat="1" ht="19.899999999999999" customHeight="1">
      <c r="B199" s="150"/>
      <c r="C199" s="151"/>
      <c r="D199" s="160" t="s">
        <v>123</v>
      </c>
      <c r="E199" s="160"/>
      <c r="F199" s="160"/>
      <c r="G199" s="160"/>
      <c r="H199" s="160"/>
      <c r="I199" s="160"/>
      <c r="J199" s="160"/>
      <c r="K199" s="160"/>
      <c r="L199" s="298"/>
      <c r="M199" s="160"/>
      <c r="N199" s="160"/>
      <c r="O199" s="248">
        <f>BL199</f>
        <v>0</v>
      </c>
      <c r="P199" s="249"/>
      <c r="Q199" s="249"/>
      <c r="R199" s="249"/>
      <c r="S199" s="153"/>
      <c r="U199" s="154"/>
      <c r="V199" s="151"/>
      <c r="W199" s="151"/>
      <c r="X199" s="155">
        <f>SUM(X200:X202)</f>
        <v>0</v>
      </c>
      <c r="Y199" s="151"/>
      <c r="Z199" s="155">
        <f>SUM(Z200:Z202)</f>
        <v>0.68483000000000016</v>
      </c>
      <c r="AA199" s="151"/>
      <c r="AB199" s="156">
        <f>SUM(AB200:AB202)</f>
        <v>0</v>
      </c>
      <c r="AS199" s="157" t="s">
        <v>128</v>
      </c>
      <c r="AU199" s="158" t="s">
        <v>72</v>
      </c>
      <c r="AV199" s="158" t="s">
        <v>15</v>
      </c>
      <c r="AZ199" s="157" t="s">
        <v>149</v>
      </c>
      <c r="BL199" s="159">
        <f>SUM(BL200:BL202)</f>
        <v>0</v>
      </c>
    </row>
    <row r="200" spans="2:66" s="1" customFormat="1" ht="25.5" customHeight="1">
      <c r="B200" s="133"/>
      <c r="C200" s="161" t="s">
        <v>265</v>
      </c>
      <c r="D200" s="161" t="s">
        <v>150</v>
      </c>
      <c r="E200" s="162" t="s">
        <v>375</v>
      </c>
      <c r="F200" s="260" t="s">
        <v>376</v>
      </c>
      <c r="G200" s="260"/>
      <c r="H200" s="260"/>
      <c r="I200" s="260"/>
      <c r="J200" s="198"/>
      <c r="K200" s="163" t="s">
        <v>157</v>
      </c>
      <c r="L200" s="296">
        <v>397</v>
      </c>
      <c r="M200" s="242">
        <v>0</v>
      </c>
      <c r="N200" s="242"/>
      <c r="O200" s="259">
        <f>ROUND(M200*L200,3)</f>
        <v>0</v>
      </c>
      <c r="P200" s="259"/>
      <c r="Q200" s="259"/>
      <c r="R200" s="259"/>
      <c r="S200" s="135"/>
      <c r="U200" s="164" t="s">
        <v>5</v>
      </c>
      <c r="V200" s="45" t="s">
        <v>40</v>
      </c>
      <c r="W200" s="37"/>
      <c r="X200" s="165">
        <f>W200*L200</f>
        <v>0</v>
      </c>
      <c r="Y200" s="165">
        <v>0</v>
      </c>
      <c r="Z200" s="165">
        <f>Y200*L200</f>
        <v>0</v>
      </c>
      <c r="AA200" s="165">
        <v>0</v>
      </c>
      <c r="AB200" s="166">
        <f>AA200*L200</f>
        <v>0</v>
      </c>
      <c r="AS200" s="20" t="s">
        <v>179</v>
      </c>
      <c r="AU200" s="20" t="s">
        <v>150</v>
      </c>
      <c r="AV200" s="20" t="s">
        <v>128</v>
      </c>
      <c r="AZ200" s="20" t="s">
        <v>149</v>
      </c>
      <c r="BF200" s="107">
        <f>IF(V200="základná",O200,0)</f>
        <v>0</v>
      </c>
      <c r="BG200" s="107">
        <f>IF(V200="znížená",O200,0)</f>
        <v>0</v>
      </c>
      <c r="BH200" s="107">
        <f>IF(V200="zákl. prenesená",O200,0)</f>
        <v>0</v>
      </c>
      <c r="BI200" s="107">
        <f>IF(V200="zníž. prenesená",O200,0)</f>
        <v>0</v>
      </c>
      <c r="BJ200" s="107">
        <f>IF(V200="nulová",O200,0)</f>
        <v>0</v>
      </c>
      <c r="BK200" s="20" t="s">
        <v>128</v>
      </c>
      <c r="BL200" s="167">
        <f>ROUND(M200*L200,3)</f>
        <v>0</v>
      </c>
      <c r="BM200" s="20" t="s">
        <v>179</v>
      </c>
      <c r="BN200" s="20" t="s">
        <v>377</v>
      </c>
    </row>
    <row r="201" spans="2:66" s="1" customFormat="1" ht="16.5" customHeight="1">
      <c r="B201" s="133"/>
      <c r="C201" s="168" t="s">
        <v>378</v>
      </c>
      <c r="D201" s="168" t="s">
        <v>190</v>
      </c>
      <c r="E201" s="169" t="s">
        <v>379</v>
      </c>
      <c r="F201" s="256" t="s">
        <v>380</v>
      </c>
      <c r="G201" s="256"/>
      <c r="H201" s="256"/>
      <c r="I201" s="256"/>
      <c r="J201" s="170"/>
      <c r="K201" s="171" t="s">
        <v>153</v>
      </c>
      <c r="L201" s="297">
        <v>913.1</v>
      </c>
      <c r="M201" s="257">
        <v>0</v>
      </c>
      <c r="N201" s="257"/>
      <c r="O201" s="258">
        <f>ROUND(M201*L201,3)</f>
        <v>0</v>
      </c>
      <c r="P201" s="259"/>
      <c r="Q201" s="259"/>
      <c r="R201" s="259"/>
      <c r="S201" s="135"/>
      <c r="U201" s="164" t="s">
        <v>5</v>
      </c>
      <c r="V201" s="45" t="s">
        <v>40</v>
      </c>
      <c r="W201" s="37"/>
      <c r="X201" s="165">
        <f>W201*L201</f>
        <v>0</v>
      </c>
      <c r="Y201" s="165">
        <v>7.5000547585149502E-4</v>
      </c>
      <c r="Z201" s="165">
        <f>Y201*L201</f>
        <v>0.68483000000000016</v>
      </c>
      <c r="AA201" s="165">
        <v>0</v>
      </c>
      <c r="AB201" s="166">
        <f>AA201*L201</f>
        <v>0</v>
      </c>
      <c r="AS201" s="20" t="s">
        <v>208</v>
      </c>
      <c r="AU201" s="20" t="s">
        <v>190</v>
      </c>
      <c r="AV201" s="20" t="s">
        <v>128</v>
      </c>
      <c r="AZ201" s="20" t="s">
        <v>149</v>
      </c>
      <c r="BF201" s="107">
        <f>IF(V201="základná",O201,0)</f>
        <v>0</v>
      </c>
      <c r="BG201" s="107">
        <f>IF(V201="znížená",O201,0)</f>
        <v>0</v>
      </c>
      <c r="BH201" s="107">
        <f>IF(V201="zákl. prenesená",O201,0)</f>
        <v>0</v>
      </c>
      <c r="BI201" s="107">
        <f>IF(V201="zníž. prenesená",O201,0)</f>
        <v>0</v>
      </c>
      <c r="BJ201" s="107">
        <f>IF(V201="nulová",O201,0)</f>
        <v>0</v>
      </c>
      <c r="BK201" s="20" t="s">
        <v>128</v>
      </c>
      <c r="BL201" s="167">
        <f>ROUND(M201*L201,3)</f>
        <v>0</v>
      </c>
      <c r="BM201" s="20" t="s">
        <v>179</v>
      </c>
      <c r="BN201" s="20" t="s">
        <v>381</v>
      </c>
    </row>
    <row r="202" spans="2:66" s="1" customFormat="1" ht="25.5" customHeight="1">
      <c r="B202" s="133"/>
      <c r="C202" s="161" t="s">
        <v>269</v>
      </c>
      <c r="D202" s="161" t="s">
        <v>150</v>
      </c>
      <c r="E202" s="162" t="s">
        <v>382</v>
      </c>
      <c r="F202" s="260" t="s">
        <v>383</v>
      </c>
      <c r="G202" s="260"/>
      <c r="H202" s="260"/>
      <c r="I202" s="260"/>
      <c r="J202" s="198"/>
      <c r="K202" s="163" t="s">
        <v>157</v>
      </c>
      <c r="L202" s="296">
        <v>397</v>
      </c>
      <c r="M202" s="242">
        <v>0</v>
      </c>
      <c r="N202" s="242"/>
      <c r="O202" s="259">
        <f>ROUND(M202*L202,3)</f>
        <v>0</v>
      </c>
      <c r="P202" s="259"/>
      <c r="Q202" s="259"/>
      <c r="R202" s="259"/>
      <c r="S202" s="135"/>
      <c r="U202" s="164" t="s">
        <v>5</v>
      </c>
      <c r="V202" s="45" t="s">
        <v>40</v>
      </c>
      <c r="W202" s="37"/>
      <c r="X202" s="165">
        <f>W202*L202</f>
        <v>0</v>
      </c>
      <c r="Y202" s="165">
        <v>0</v>
      </c>
      <c r="Z202" s="165">
        <f>Y202*L202</f>
        <v>0</v>
      </c>
      <c r="AA202" s="165">
        <v>0</v>
      </c>
      <c r="AB202" s="166">
        <f>AA202*L202</f>
        <v>0</v>
      </c>
      <c r="AS202" s="20" t="s">
        <v>179</v>
      </c>
      <c r="AU202" s="20" t="s">
        <v>150</v>
      </c>
      <c r="AV202" s="20" t="s">
        <v>128</v>
      </c>
      <c r="AZ202" s="20" t="s">
        <v>149</v>
      </c>
      <c r="BF202" s="107">
        <f>IF(V202="základná",O202,0)</f>
        <v>0</v>
      </c>
      <c r="BG202" s="107">
        <f>IF(V202="znížená",O202,0)</f>
        <v>0</v>
      </c>
      <c r="BH202" s="107">
        <f>IF(V202="zákl. prenesená",O202,0)</f>
        <v>0</v>
      </c>
      <c r="BI202" s="107">
        <f>IF(V202="zníž. prenesená",O202,0)</f>
        <v>0</v>
      </c>
      <c r="BJ202" s="107">
        <f>IF(V202="nulová",O202,0)</f>
        <v>0</v>
      </c>
      <c r="BK202" s="20" t="s">
        <v>128</v>
      </c>
      <c r="BL202" s="167">
        <f>ROUND(M202*L202,3)</f>
        <v>0</v>
      </c>
      <c r="BM202" s="20" t="s">
        <v>179</v>
      </c>
      <c r="BN202" s="20" t="s">
        <v>384</v>
      </c>
    </row>
    <row r="203" spans="2:66" s="1" customFormat="1" ht="49.9" customHeight="1">
      <c r="B203" s="36"/>
      <c r="C203" s="37"/>
      <c r="D203" s="152" t="s">
        <v>385</v>
      </c>
      <c r="E203" s="37"/>
      <c r="F203" s="37"/>
      <c r="G203" s="37"/>
      <c r="H203" s="37"/>
      <c r="I203" s="37"/>
      <c r="J203" s="191"/>
      <c r="K203" s="37"/>
      <c r="L203" s="37"/>
      <c r="M203" s="37"/>
      <c r="N203" s="37"/>
      <c r="O203" s="254">
        <f t="shared" ref="O203:O208" si="45">BL203</f>
        <v>0</v>
      </c>
      <c r="P203" s="255"/>
      <c r="Q203" s="255"/>
      <c r="R203" s="255"/>
      <c r="S203" s="38"/>
      <c r="U203" s="172"/>
      <c r="V203" s="37"/>
      <c r="W203" s="37"/>
      <c r="X203" s="37"/>
      <c r="Y203" s="37"/>
      <c r="Z203" s="37"/>
      <c r="AA203" s="37"/>
      <c r="AB203" s="75"/>
      <c r="AU203" s="20" t="s">
        <v>72</v>
      </c>
      <c r="AV203" s="20" t="s">
        <v>73</v>
      </c>
      <c r="AZ203" s="20" t="s">
        <v>386</v>
      </c>
      <c r="BL203" s="167">
        <f>SUM(BL204:BL208)</f>
        <v>0</v>
      </c>
    </row>
    <row r="204" spans="2:66" s="1" customFormat="1" ht="22.35" customHeight="1">
      <c r="B204" s="36"/>
      <c r="C204" s="300" t="s">
        <v>5</v>
      </c>
      <c r="D204" s="300" t="s">
        <v>150</v>
      </c>
      <c r="E204" s="301" t="s">
        <v>5</v>
      </c>
      <c r="F204" s="302" t="s">
        <v>5</v>
      </c>
      <c r="G204" s="302"/>
      <c r="H204" s="302"/>
      <c r="I204" s="302"/>
      <c r="J204" s="303"/>
      <c r="K204" s="304" t="s">
        <v>5</v>
      </c>
      <c r="L204" s="296"/>
      <c r="M204" s="305"/>
      <c r="N204" s="306"/>
      <c r="O204" s="243">
        <f t="shared" si="45"/>
        <v>0</v>
      </c>
      <c r="P204" s="243"/>
      <c r="Q204" s="243"/>
      <c r="R204" s="243"/>
      <c r="S204" s="38"/>
      <c r="U204" s="164" t="s">
        <v>5</v>
      </c>
      <c r="V204" s="173" t="s">
        <v>40</v>
      </c>
      <c r="W204" s="37"/>
      <c r="X204" s="37"/>
      <c r="Y204" s="37"/>
      <c r="Z204" s="37"/>
      <c r="AA204" s="37"/>
      <c r="AB204" s="75"/>
      <c r="AU204" s="20" t="s">
        <v>386</v>
      </c>
      <c r="AV204" s="20" t="s">
        <v>15</v>
      </c>
      <c r="AZ204" s="20" t="s">
        <v>386</v>
      </c>
      <c r="BF204" s="107">
        <f>IF(V204="základná",O204,0)</f>
        <v>0</v>
      </c>
      <c r="BG204" s="107">
        <f>IF(V204="znížená",O204,0)</f>
        <v>0</v>
      </c>
      <c r="BH204" s="107">
        <f>IF(V204="zákl. prenesená",O204,0)</f>
        <v>0</v>
      </c>
      <c r="BI204" s="107">
        <f>IF(V204="zníž. prenesená",O204,0)</f>
        <v>0</v>
      </c>
      <c r="BJ204" s="107">
        <f>IF(V204="nulová",O204,0)</f>
        <v>0</v>
      </c>
      <c r="BK204" s="20" t="s">
        <v>128</v>
      </c>
      <c r="BL204" s="167">
        <f>M204*L204</f>
        <v>0</v>
      </c>
    </row>
    <row r="205" spans="2:66" s="1" customFormat="1" ht="22.35" customHeight="1">
      <c r="B205" s="36"/>
      <c r="C205" s="300" t="s">
        <v>5</v>
      </c>
      <c r="D205" s="300" t="s">
        <v>150</v>
      </c>
      <c r="E205" s="301" t="s">
        <v>5</v>
      </c>
      <c r="F205" s="302" t="s">
        <v>5</v>
      </c>
      <c r="G205" s="302"/>
      <c r="H205" s="302"/>
      <c r="I205" s="302"/>
      <c r="J205" s="303"/>
      <c r="K205" s="304" t="s">
        <v>5</v>
      </c>
      <c r="L205" s="296"/>
      <c r="M205" s="305"/>
      <c r="N205" s="306"/>
      <c r="O205" s="243">
        <f t="shared" si="45"/>
        <v>0</v>
      </c>
      <c r="P205" s="243"/>
      <c r="Q205" s="243"/>
      <c r="R205" s="243"/>
      <c r="S205" s="38"/>
      <c r="U205" s="164" t="s">
        <v>5</v>
      </c>
      <c r="V205" s="173" t="s">
        <v>40</v>
      </c>
      <c r="W205" s="37"/>
      <c r="X205" s="37"/>
      <c r="Y205" s="37"/>
      <c r="Z205" s="37"/>
      <c r="AA205" s="37"/>
      <c r="AB205" s="75"/>
      <c r="AU205" s="20" t="s">
        <v>386</v>
      </c>
      <c r="AV205" s="20" t="s">
        <v>15</v>
      </c>
      <c r="AZ205" s="20" t="s">
        <v>386</v>
      </c>
      <c r="BF205" s="107">
        <f>IF(V205="základná",O205,0)</f>
        <v>0</v>
      </c>
      <c r="BG205" s="107">
        <f>IF(V205="znížená",O205,0)</f>
        <v>0</v>
      </c>
      <c r="BH205" s="107">
        <f>IF(V205="zákl. prenesená",O205,0)</f>
        <v>0</v>
      </c>
      <c r="BI205" s="107">
        <f>IF(V205="zníž. prenesená",O205,0)</f>
        <v>0</v>
      </c>
      <c r="BJ205" s="107">
        <f>IF(V205="nulová",O205,0)</f>
        <v>0</v>
      </c>
      <c r="BK205" s="20" t="s">
        <v>128</v>
      </c>
      <c r="BL205" s="167">
        <f>M205*L205</f>
        <v>0</v>
      </c>
    </row>
    <row r="206" spans="2:66" s="1" customFormat="1" ht="22.35" customHeight="1">
      <c r="B206" s="36"/>
      <c r="C206" s="300" t="s">
        <v>5</v>
      </c>
      <c r="D206" s="300" t="s">
        <v>150</v>
      </c>
      <c r="E206" s="301" t="s">
        <v>5</v>
      </c>
      <c r="F206" s="302" t="s">
        <v>5</v>
      </c>
      <c r="G206" s="302"/>
      <c r="H206" s="302"/>
      <c r="I206" s="302"/>
      <c r="J206" s="303"/>
      <c r="K206" s="304" t="s">
        <v>5</v>
      </c>
      <c r="L206" s="296"/>
      <c r="M206" s="305"/>
      <c r="N206" s="306"/>
      <c r="O206" s="243">
        <f t="shared" si="45"/>
        <v>0</v>
      </c>
      <c r="P206" s="243"/>
      <c r="Q206" s="243"/>
      <c r="R206" s="243"/>
      <c r="S206" s="38"/>
      <c r="U206" s="164" t="s">
        <v>5</v>
      </c>
      <c r="V206" s="173" t="s">
        <v>40</v>
      </c>
      <c r="W206" s="37"/>
      <c r="X206" s="37"/>
      <c r="Y206" s="37"/>
      <c r="Z206" s="37"/>
      <c r="AA206" s="37"/>
      <c r="AB206" s="75"/>
      <c r="AU206" s="20" t="s">
        <v>386</v>
      </c>
      <c r="AV206" s="20" t="s">
        <v>15</v>
      </c>
      <c r="AZ206" s="20" t="s">
        <v>386</v>
      </c>
      <c r="BF206" s="107">
        <f>IF(V206="základná",O206,0)</f>
        <v>0</v>
      </c>
      <c r="BG206" s="107">
        <f>IF(V206="znížená",O206,0)</f>
        <v>0</v>
      </c>
      <c r="BH206" s="107">
        <f>IF(V206="zákl. prenesená",O206,0)</f>
        <v>0</v>
      </c>
      <c r="BI206" s="107">
        <f>IF(V206="zníž. prenesená",O206,0)</f>
        <v>0</v>
      </c>
      <c r="BJ206" s="107">
        <f>IF(V206="nulová",O206,0)</f>
        <v>0</v>
      </c>
      <c r="BK206" s="20" t="s">
        <v>128</v>
      </c>
      <c r="BL206" s="167">
        <f>M206*L206</f>
        <v>0</v>
      </c>
    </row>
    <row r="207" spans="2:66" s="1" customFormat="1" ht="22.35" customHeight="1">
      <c r="B207" s="36"/>
      <c r="C207" s="300" t="s">
        <v>5</v>
      </c>
      <c r="D207" s="300" t="s">
        <v>150</v>
      </c>
      <c r="E207" s="301" t="s">
        <v>5</v>
      </c>
      <c r="F207" s="302" t="s">
        <v>5</v>
      </c>
      <c r="G207" s="302"/>
      <c r="H207" s="302"/>
      <c r="I207" s="302"/>
      <c r="J207" s="303"/>
      <c r="K207" s="304" t="s">
        <v>5</v>
      </c>
      <c r="L207" s="296"/>
      <c r="M207" s="305"/>
      <c r="N207" s="306"/>
      <c r="O207" s="243">
        <f t="shared" si="45"/>
        <v>0</v>
      </c>
      <c r="P207" s="243"/>
      <c r="Q207" s="243"/>
      <c r="R207" s="243"/>
      <c r="S207" s="38"/>
      <c r="U207" s="164" t="s">
        <v>5</v>
      </c>
      <c r="V207" s="173" t="s">
        <v>40</v>
      </c>
      <c r="W207" s="37"/>
      <c r="X207" s="37"/>
      <c r="Y207" s="37"/>
      <c r="Z207" s="37"/>
      <c r="AA207" s="37"/>
      <c r="AB207" s="75"/>
      <c r="AU207" s="20" t="s">
        <v>386</v>
      </c>
      <c r="AV207" s="20" t="s">
        <v>15</v>
      </c>
      <c r="AZ207" s="20" t="s">
        <v>386</v>
      </c>
      <c r="BF207" s="107">
        <f>IF(V207="základná",O207,0)</f>
        <v>0</v>
      </c>
      <c r="BG207" s="107">
        <f>IF(V207="znížená",O207,0)</f>
        <v>0</v>
      </c>
      <c r="BH207" s="107">
        <f>IF(V207="zákl. prenesená",O207,0)</f>
        <v>0</v>
      </c>
      <c r="BI207" s="107">
        <f>IF(V207="zníž. prenesená",O207,0)</f>
        <v>0</v>
      </c>
      <c r="BJ207" s="107">
        <f>IF(V207="nulová",O207,0)</f>
        <v>0</v>
      </c>
      <c r="BK207" s="20" t="s">
        <v>128</v>
      </c>
      <c r="BL207" s="167">
        <f>M207*L207</f>
        <v>0</v>
      </c>
    </row>
    <row r="208" spans="2:66" s="1" customFormat="1" ht="22.35" customHeight="1">
      <c r="B208" s="36"/>
      <c r="C208" s="300" t="s">
        <v>5</v>
      </c>
      <c r="D208" s="300" t="s">
        <v>150</v>
      </c>
      <c r="E208" s="301" t="s">
        <v>5</v>
      </c>
      <c r="F208" s="302" t="s">
        <v>5</v>
      </c>
      <c r="G208" s="302"/>
      <c r="H208" s="302"/>
      <c r="I208" s="302"/>
      <c r="J208" s="303"/>
      <c r="K208" s="304" t="s">
        <v>5</v>
      </c>
      <c r="L208" s="296"/>
      <c r="M208" s="305"/>
      <c r="N208" s="306"/>
      <c r="O208" s="243">
        <f t="shared" si="45"/>
        <v>0</v>
      </c>
      <c r="P208" s="243"/>
      <c r="Q208" s="243"/>
      <c r="R208" s="243"/>
      <c r="S208" s="38"/>
      <c r="U208" s="164" t="s">
        <v>5</v>
      </c>
      <c r="V208" s="173" t="s">
        <v>40</v>
      </c>
      <c r="W208" s="57"/>
      <c r="X208" s="57"/>
      <c r="Y208" s="57"/>
      <c r="Z208" s="57"/>
      <c r="AA208" s="57"/>
      <c r="AB208" s="59"/>
      <c r="AU208" s="20" t="s">
        <v>386</v>
      </c>
      <c r="AV208" s="20" t="s">
        <v>15</v>
      </c>
      <c r="AZ208" s="20" t="s">
        <v>386</v>
      </c>
      <c r="BF208" s="107">
        <f>IF(V208="základná",O208,0)</f>
        <v>0</v>
      </c>
      <c r="BG208" s="107">
        <f>IF(V208="znížená",O208,0)</f>
        <v>0</v>
      </c>
      <c r="BH208" s="107">
        <f>IF(V208="zákl. prenesená",O208,0)</f>
        <v>0</v>
      </c>
      <c r="BI208" s="107">
        <f>IF(V208="zníž. prenesená",O208,0)</f>
        <v>0</v>
      </c>
      <c r="BJ208" s="107">
        <f>IF(V208="nulová",O208,0)</f>
        <v>0</v>
      </c>
      <c r="BK208" s="20" t="s">
        <v>128</v>
      </c>
      <c r="BL208" s="167">
        <f>M208*L208</f>
        <v>0</v>
      </c>
    </row>
    <row r="209" spans="2:19" s="1" customFormat="1" ht="6.95" customHeight="1">
      <c r="B209" s="60"/>
      <c r="C209" s="61"/>
      <c r="D209" s="61"/>
      <c r="E209" s="61"/>
      <c r="F209" s="61"/>
      <c r="G209" s="61"/>
      <c r="H209" s="61"/>
      <c r="I209" s="61"/>
      <c r="J209" s="193"/>
      <c r="K209" s="61"/>
      <c r="L209" s="61"/>
      <c r="M209" s="61"/>
      <c r="N209" s="61"/>
      <c r="O209" s="61"/>
      <c r="P209" s="61"/>
      <c r="Q209" s="61"/>
      <c r="R209" s="61"/>
      <c r="S209" s="62"/>
    </row>
  </sheetData>
  <mergeCells count="298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O98:R98"/>
    <mergeCell ref="O99:R99"/>
    <mergeCell ref="O101:R101"/>
    <mergeCell ref="D102:H102"/>
    <mergeCell ref="O102:R102"/>
    <mergeCell ref="D103:H103"/>
    <mergeCell ref="O103:R103"/>
    <mergeCell ref="D104:H104"/>
    <mergeCell ref="O104:R104"/>
    <mergeCell ref="D105:H105"/>
    <mergeCell ref="O105:R105"/>
    <mergeCell ref="D106:H106"/>
    <mergeCell ref="O106:R106"/>
    <mergeCell ref="O107:R107"/>
    <mergeCell ref="M109:R109"/>
    <mergeCell ref="C115:R115"/>
    <mergeCell ref="F117:Q117"/>
    <mergeCell ref="F118:Q118"/>
    <mergeCell ref="N120:Q120"/>
    <mergeCell ref="N122:R122"/>
    <mergeCell ref="N123:R123"/>
    <mergeCell ref="F125:I125"/>
    <mergeCell ref="M125:N125"/>
    <mergeCell ref="O125:R125"/>
    <mergeCell ref="F129:I129"/>
    <mergeCell ref="M129:N129"/>
    <mergeCell ref="O129:R129"/>
    <mergeCell ref="F130:I130"/>
    <mergeCell ref="M130:N130"/>
    <mergeCell ref="O130:R130"/>
    <mergeCell ref="F131:I131"/>
    <mergeCell ref="M131:N131"/>
    <mergeCell ref="O131:R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9:I139"/>
    <mergeCell ref="M139:N139"/>
    <mergeCell ref="O139:R139"/>
    <mergeCell ref="F140:I140"/>
    <mergeCell ref="M140:N140"/>
    <mergeCell ref="O140:R140"/>
    <mergeCell ref="F141:I141"/>
    <mergeCell ref="M141:N141"/>
    <mergeCell ref="O141:R141"/>
    <mergeCell ref="F142:I142"/>
    <mergeCell ref="M142:N142"/>
    <mergeCell ref="O142:R142"/>
    <mergeCell ref="F144:I144"/>
    <mergeCell ref="M144:N144"/>
    <mergeCell ref="O144:R144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3:I153"/>
    <mergeCell ref="M153:N153"/>
    <mergeCell ref="O153:R153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61:I161"/>
    <mergeCell ref="M161:N161"/>
    <mergeCell ref="O161:R161"/>
    <mergeCell ref="F162:I162"/>
    <mergeCell ref="M162:N162"/>
    <mergeCell ref="O162:R162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79:I179"/>
    <mergeCell ref="M179:N179"/>
    <mergeCell ref="O179:R179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M183:N183"/>
    <mergeCell ref="O183:R183"/>
    <mergeCell ref="F184:I184"/>
    <mergeCell ref="M184:N184"/>
    <mergeCell ref="O184:R184"/>
    <mergeCell ref="F185:I185"/>
    <mergeCell ref="M185:N185"/>
    <mergeCell ref="O185:R185"/>
    <mergeCell ref="F186:I186"/>
    <mergeCell ref="M186:N186"/>
    <mergeCell ref="O186:R186"/>
    <mergeCell ref="F187:I187"/>
    <mergeCell ref="M187:N187"/>
    <mergeCell ref="O187:R187"/>
    <mergeCell ref="F188:I188"/>
    <mergeCell ref="M188:N188"/>
    <mergeCell ref="O188:R188"/>
    <mergeCell ref="F189:I189"/>
    <mergeCell ref="M189:N189"/>
    <mergeCell ref="O189:R189"/>
    <mergeCell ref="F190:I190"/>
    <mergeCell ref="M190:N190"/>
    <mergeCell ref="O190:R190"/>
    <mergeCell ref="F191:I191"/>
    <mergeCell ref="M191:N191"/>
    <mergeCell ref="O191:R191"/>
    <mergeCell ref="F192:I192"/>
    <mergeCell ref="M192:N192"/>
    <mergeCell ref="O192:R192"/>
    <mergeCell ref="F193:I193"/>
    <mergeCell ref="M193:N193"/>
    <mergeCell ref="O193:R193"/>
    <mergeCell ref="F194:I194"/>
    <mergeCell ref="M194:N194"/>
    <mergeCell ref="O194:R194"/>
    <mergeCell ref="F195:I195"/>
    <mergeCell ref="M195:N195"/>
    <mergeCell ref="O195:R195"/>
    <mergeCell ref="F197:I197"/>
    <mergeCell ref="M197:N197"/>
    <mergeCell ref="O197:R197"/>
    <mergeCell ref="F200:I200"/>
    <mergeCell ref="M200:N200"/>
    <mergeCell ref="O200:R200"/>
    <mergeCell ref="M207:N207"/>
    <mergeCell ref="O207:R207"/>
    <mergeCell ref="F201:I201"/>
    <mergeCell ref="M201:N201"/>
    <mergeCell ref="O201:R201"/>
    <mergeCell ref="F202:I202"/>
    <mergeCell ref="M202:N202"/>
    <mergeCell ref="O202:R202"/>
    <mergeCell ref="F204:I204"/>
    <mergeCell ref="M204:N204"/>
    <mergeCell ref="O204:R204"/>
    <mergeCell ref="H1:L1"/>
    <mergeCell ref="T2:AD2"/>
    <mergeCell ref="F208:I208"/>
    <mergeCell ref="M208:N208"/>
    <mergeCell ref="O208:R208"/>
    <mergeCell ref="O126:R126"/>
    <mergeCell ref="O127:R127"/>
    <mergeCell ref="O128:R128"/>
    <mergeCell ref="O143:R143"/>
    <mergeCell ref="O145:R145"/>
    <mergeCell ref="O152:R152"/>
    <mergeCell ref="O154:R154"/>
    <mergeCell ref="O163:R163"/>
    <mergeCell ref="O196:R196"/>
    <mergeCell ref="O198:R198"/>
    <mergeCell ref="O199:R199"/>
    <mergeCell ref="O203:R203"/>
    <mergeCell ref="F205:I205"/>
    <mergeCell ref="M205:N205"/>
    <mergeCell ref="O205:R205"/>
    <mergeCell ref="F206:I206"/>
    <mergeCell ref="M206:N206"/>
    <mergeCell ref="O206:R206"/>
    <mergeCell ref="F207:I207"/>
  </mergeCells>
  <dataValidations count="2">
    <dataValidation type="list" allowBlank="1" showInputMessage="1" showErrorMessage="1" error="Povolené sú hodnoty K, M." sqref="D204:D209">
      <formula1>"K, M"</formula1>
    </dataValidation>
    <dataValidation type="list" allowBlank="1" showInputMessage="1" showErrorMessage="1" error="Povolené sú hodnoty základná, znížená, nulová." sqref="V204:V209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5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97"/>
  <sheetViews>
    <sheetView showGridLines="0" zoomScaleNormal="100" workbookViewId="0">
      <pane ySplit="1" topLeftCell="A2" activePane="bottomLeft" state="frozen"/>
      <selection pane="bottomLeft" activeCell="AO96" sqref="AO9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1.832031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41" t="s">
        <v>101</v>
      </c>
      <c r="I1" s="241"/>
      <c r="J1" s="241"/>
      <c r="K1" s="241"/>
      <c r="L1" s="241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T2" s="200" t="s">
        <v>8</v>
      </c>
      <c r="U2" s="201"/>
      <c r="V2" s="201"/>
      <c r="W2" s="201"/>
      <c r="X2" s="201"/>
      <c r="Y2" s="201"/>
      <c r="Z2" s="201"/>
      <c r="AA2" s="201"/>
      <c r="AB2" s="201"/>
      <c r="AC2" s="201"/>
      <c r="AD2" s="201"/>
      <c r="AU2" s="20" t="s">
        <v>84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2" t="s">
        <v>105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65" t="str">
        <f>'Rekapitulácia stavby'!K6</f>
        <v>Cyklotrasa Brezno - Valaská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34" t="s">
        <v>387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78">
        <f>'Rekapitulácia stavby'!AN8</f>
        <v>0</v>
      </c>
      <c r="Q9" s="261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32" t="str">
        <f>IF('Rekapitulácia stavby'!AN10="","",'Rekapitulácia stavby'!AN10)</f>
        <v/>
      </c>
      <c r="Q11" s="232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32" t="str">
        <f>IF('Rekapitulácia stavby'!AN11="","",'Rekapitulácia stavby'!AN11)</f>
        <v/>
      </c>
      <c r="Q12" s="232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79" t="str">
        <f>IF('Rekapitulácia stavby'!AN13="","",'Rekapitulácia stavby'!AN13)</f>
        <v>Vyplň údaj</v>
      </c>
      <c r="Q14" s="232"/>
      <c r="R14" s="37"/>
      <c r="S14" s="38"/>
    </row>
    <row r="15" spans="1:67" s="1" customFormat="1" ht="18" customHeight="1">
      <c r="B15" s="36"/>
      <c r="C15" s="37"/>
      <c r="D15" s="37"/>
      <c r="E15" s="279" t="str">
        <f>IF('Rekapitulácia stavby'!E14="","",'Rekapitulácia stavby'!E14)</f>
        <v>Vyplň údaj</v>
      </c>
      <c r="F15" s="280"/>
      <c r="G15" s="280"/>
      <c r="H15" s="280"/>
      <c r="I15" s="280"/>
      <c r="J15" s="280"/>
      <c r="K15" s="280"/>
      <c r="L15" s="280"/>
      <c r="M15" s="280"/>
      <c r="N15" s="31" t="s">
        <v>26</v>
      </c>
      <c r="O15" s="37"/>
      <c r="P15" s="279" t="str">
        <f>IF('Rekapitulácia stavby'!AN14="","",'Rekapitulácia stavby'!AN14)</f>
        <v>Vyplň údaj</v>
      </c>
      <c r="Q15" s="232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32" t="str">
        <f>IF('Rekapitulácia stavby'!AN16="","",'Rekapitulácia stavby'!AN16)</f>
        <v/>
      </c>
      <c r="Q17" s="232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32" t="str">
        <f>IF('Rekapitulácia stavby'!AN17="","",'Rekapitulácia stavby'!AN17)</f>
        <v/>
      </c>
      <c r="Q18" s="232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32" t="str">
        <f>IF('Rekapitulácia stavby'!AN19="","",'Rekapitulácia stavby'!AN19)</f>
        <v/>
      </c>
      <c r="Q20" s="232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32" t="str">
        <f>IF('Rekapitulácia stavby'!AN20="","",'Rekapitulácia stavby'!AN20)</f>
        <v/>
      </c>
      <c r="Q21" s="232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37" t="s">
        <v>5</v>
      </c>
      <c r="F24" s="237"/>
      <c r="G24" s="237"/>
      <c r="H24" s="237"/>
      <c r="I24" s="237"/>
      <c r="J24" s="237"/>
      <c r="K24" s="237"/>
      <c r="L24" s="237"/>
      <c r="M24" s="237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38">
        <f>O88</f>
        <v>0</v>
      </c>
      <c r="O27" s="238"/>
      <c r="P27" s="238"/>
      <c r="Q27" s="238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38">
        <f>O98</f>
        <v>0</v>
      </c>
      <c r="O28" s="238"/>
      <c r="P28" s="238"/>
      <c r="Q28" s="238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77">
        <f>ROUND(N27+N28,2)</f>
        <v>0</v>
      </c>
      <c r="O30" s="264"/>
      <c r="P30" s="264"/>
      <c r="Q30" s="264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74">
        <f>ROUND((((SUM(BF98:BF105)+SUM(BF123:BF190))+SUM(BF192:BF196))),2)</f>
        <v>0</v>
      </c>
      <c r="I32" s="264"/>
      <c r="J32" s="264"/>
      <c r="K32" s="264"/>
      <c r="L32" s="37"/>
      <c r="M32" s="37"/>
      <c r="N32" s="274">
        <f>ROUND(((ROUND((SUM(BF98:BF105)+SUM(BF123:BF190)), 2)*F32)+SUM(BF192:BF196)*F32),2)</f>
        <v>0</v>
      </c>
      <c r="O32" s="264"/>
      <c r="P32" s="264"/>
      <c r="Q32" s="264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74">
        <f>ROUND((((SUM(BG98:BG105)+SUM(BG123:BG190))+SUM(BG192:BG196))),2)</f>
        <v>0</v>
      </c>
      <c r="I33" s="264"/>
      <c r="J33" s="264"/>
      <c r="K33" s="264"/>
      <c r="L33" s="37"/>
      <c r="M33" s="37"/>
      <c r="N33" s="274">
        <f>ROUND(((ROUND((SUM(BG98:BG105)+SUM(BG123:BG190)), 2)*F33)+SUM(BG192:BG196)*F33),2)</f>
        <v>0</v>
      </c>
      <c r="O33" s="264"/>
      <c r="P33" s="264"/>
      <c r="Q33" s="264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74">
        <f>ROUND((((SUM(BH98:BH105)+SUM(BH123:BH190))+SUM(BH192:BH196))),2)</f>
        <v>0</v>
      </c>
      <c r="I34" s="264"/>
      <c r="J34" s="264"/>
      <c r="K34" s="264"/>
      <c r="L34" s="37"/>
      <c r="M34" s="37"/>
      <c r="N34" s="274">
        <v>0</v>
      </c>
      <c r="O34" s="264"/>
      <c r="P34" s="264"/>
      <c r="Q34" s="264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74">
        <f>ROUND((((SUM(BI98:BI105)+SUM(BI123:BI190))+SUM(BI192:BI196))),2)</f>
        <v>0</v>
      </c>
      <c r="I35" s="264"/>
      <c r="J35" s="264"/>
      <c r="K35" s="264"/>
      <c r="L35" s="37"/>
      <c r="M35" s="37"/>
      <c r="N35" s="274">
        <v>0</v>
      </c>
      <c r="O35" s="264"/>
      <c r="P35" s="264"/>
      <c r="Q35" s="264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74">
        <f>ROUND((((SUM(BJ98:BJ105)+SUM(BJ123:BJ190))+SUM(BJ192:BJ196))),2)</f>
        <v>0</v>
      </c>
      <c r="I36" s="264"/>
      <c r="J36" s="264"/>
      <c r="K36" s="264"/>
      <c r="L36" s="37"/>
      <c r="M36" s="37"/>
      <c r="N36" s="274">
        <v>0</v>
      </c>
      <c r="O36" s="264"/>
      <c r="P36" s="264"/>
      <c r="Q36" s="264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75">
        <f>SUM(N30:N36)</f>
        <v>0</v>
      </c>
      <c r="N38" s="275"/>
      <c r="O38" s="275"/>
      <c r="P38" s="275"/>
      <c r="Q38" s="276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2" t="s">
        <v>109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65" t="str">
        <f>F6</f>
        <v>Cyklotrasa Brezno - Valaská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14" t="str">
        <f>F7</f>
        <v>SO 01.2. - Cyklotrasa - Brezno - Valaská km 3,078 17-5,838 63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1">
        <f>IF(P9="","",P9)</f>
        <v>0</v>
      </c>
      <c r="O81" s="261"/>
      <c r="P81" s="261"/>
      <c r="Q81" s="261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32" t="str">
        <f>E18</f>
        <v xml:space="preserve"> </v>
      </c>
      <c r="O83" s="232"/>
      <c r="P83" s="232"/>
      <c r="Q83" s="232"/>
      <c r="R83" s="232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32" t="str">
        <f>E21</f>
        <v xml:space="preserve"> </v>
      </c>
      <c r="O84" s="232"/>
      <c r="P84" s="232"/>
      <c r="Q84" s="232"/>
      <c r="R84" s="232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72" t="s">
        <v>110</v>
      </c>
      <c r="D86" s="273"/>
      <c r="E86" s="273"/>
      <c r="F86" s="273"/>
      <c r="G86" s="273"/>
      <c r="H86" s="115"/>
      <c r="I86" s="115"/>
      <c r="J86" s="196"/>
      <c r="K86" s="115"/>
      <c r="L86" s="115"/>
      <c r="M86" s="115"/>
      <c r="N86" s="115"/>
      <c r="O86" s="272" t="s">
        <v>111</v>
      </c>
      <c r="P86" s="273"/>
      <c r="Q86" s="273"/>
      <c r="R86" s="273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04">
        <f>O123</f>
        <v>0</v>
      </c>
      <c r="P88" s="269"/>
      <c r="Q88" s="269"/>
      <c r="R88" s="269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1">
        <f>O124</f>
        <v>0</v>
      </c>
      <c r="P89" s="268"/>
      <c r="Q89" s="268"/>
      <c r="R89" s="268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02">
        <f>O125</f>
        <v>0</v>
      </c>
      <c r="P90" s="267"/>
      <c r="Q90" s="267"/>
      <c r="R90" s="267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02">
        <f>O142</f>
        <v>0</v>
      </c>
      <c r="P91" s="267"/>
      <c r="Q91" s="267"/>
      <c r="R91" s="267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02">
        <f>O143</f>
        <v>0</v>
      </c>
      <c r="P92" s="267"/>
      <c r="Q92" s="267"/>
      <c r="R92" s="267"/>
      <c r="S92" s="130"/>
    </row>
    <row r="93" spans="2:48" s="7" customFormat="1" ht="19.899999999999999" customHeight="1">
      <c r="B93" s="128"/>
      <c r="C93" s="129"/>
      <c r="D93" s="103" t="s">
        <v>119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02">
        <f>O146</f>
        <v>0</v>
      </c>
      <c r="P93" s="267"/>
      <c r="Q93" s="267"/>
      <c r="R93" s="267"/>
      <c r="S93" s="130"/>
    </row>
    <row r="94" spans="2:48" s="7" customFormat="1" ht="19.899999999999999" customHeight="1">
      <c r="B94" s="128"/>
      <c r="C94" s="129"/>
      <c r="D94" s="103" t="s">
        <v>120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02">
        <f>O162</f>
        <v>0</v>
      </c>
      <c r="P94" s="267"/>
      <c r="Q94" s="267"/>
      <c r="R94" s="267"/>
      <c r="S94" s="130"/>
    </row>
    <row r="95" spans="2:48" s="7" customFormat="1" ht="19.899999999999999" customHeight="1">
      <c r="B95" s="128"/>
      <c r="C95" s="129"/>
      <c r="D95" s="103" t="s">
        <v>121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02">
        <f>O189</f>
        <v>0</v>
      </c>
      <c r="P95" s="267"/>
      <c r="Q95" s="267"/>
      <c r="R95" s="267"/>
      <c r="S95" s="130"/>
    </row>
    <row r="96" spans="2:48" s="6" customFormat="1" ht="21.75" customHeight="1">
      <c r="B96" s="124"/>
      <c r="C96" s="125"/>
      <c r="D96" s="126" t="s">
        <v>124</v>
      </c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246">
        <f>O191</f>
        <v>0</v>
      </c>
      <c r="P96" s="268"/>
      <c r="Q96" s="268"/>
      <c r="R96" s="268"/>
      <c r="S96" s="127"/>
    </row>
    <row r="97" spans="2:66" s="1" customFormat="1" ht="21.75" customHeight="1">
      <c r="B97" s="36"/>
      <c r="C97" s="37"/>
      <c r="D97" s="37"/>
      <c r="E97" s="37"/>
      <c r="F97" s="37"/>
      <c r="G97" s="37"/>
      <c r="H97" s="37"/>
      <c r="I97" s="37"/>
      <c r="J97" s="191"/>
      <c r="K97" s="37"/>
      <c r="L97" s="37"/>
      <c r="M97" s="37"/>
      <c r="N97" s="37"/>
      <c r="O97" s="37"/>
      <c r="P97" s="37"/>
      <c r="Q97" s="37"/>
      <c r="R97" s="37"/>
      <c r="S97" s="38"/>
    </row>
    <row r="98" spans="2:66" s="1" customFormat="1" ht="29.25" customHeight="1">
      <c r="B98" s="36"/>
      <c r="C98" s="123" t="s">
        <v>125</v>
      </c>
      <c r="D98" s="37"/>
      <c r="E98" s="37"/>
      <c r="F98" s="37"/>
      <c r="G98" s="37"/>
      <c r="H98" s="37"/>
      <c r="I98" s="37"/>
      <c r="J98" s="191"/>
      <c r="K98" s="37"/>
      <c r="L98" s="37"/>
      <c r="M98" s="37"/>
      <c r="N98" s="37"/>
      <c r="O98" s="269">
        <f>ROUND(O99+O100+O101+O102+O103+O104,2)</f>
        <v>0</v>
      </c>
      <c r="P98" s="270"/>
      <c r="Q98" s="270"/>
      <c r="R98" s="270"/>
      <c r="S98" s="38"/>
      <c r="U98" s="131"/>
      <c r="V98" s="132" t="s">
        <v>37</v>
      </c>
    </row>
    <row r="99" spans="2:66" s="1" customFormat="1" ht="18" customHeight="1">
      <c r="B99" s="133"/>
      <c r="C99" s="134"/>
      <c r="D99" s="289" t="s">
        <v>126</v>
      </c>
      <c r="E99" s="289"/>
      <c r="F99" s="289"/>
      <c r="G99" s="289"/>
      <c r="H99" s="289"/>
      <c r="I99" s="294"/>
      <c r="J99" s="294"/>
      <c r="K99" s="294"/>
      <c r="L99" s="294"/>
      <c r="M99" s="294"/>
      <c r="N99" s="294"/>
      <c r="O99" s="292">
        <f>ROUND(O88*U99,2)</f>
        <v>0</v>
      </c>
      <c r="P99" s="292"/>
      <c r="Q99" s="292"/>
      <c r="R99" s="292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127</v>
      </c>
      <c r="BA99" s="136"/>
      <c r="BB99" s="136"/>
      <c r="BC99" s="136"/>
      <c r="BD99" s="136"/>
      <c r="BE99" s="136"/>
      <c r="BF99" s="140">
        <f t="shared" ref="BF99:BF104" si="0">IF(V99="základná",O99,0)</f>
        <v>0</v>
      </c>
      <c r="BG99" s="140">
        <f t="shared" ref="BG99:BG104" si="1">IF(V99="znížená",O99,0)</f>
        <v>0</v>
      </c>
      <c r="BH99" s="140">
        <f t="shared" ref="BH99:BH104" si="2">IF(V99="zákl. prenesená",O99,0)</f>
        <v>0</v>
      </c>
      <c r="BI99" s="140">
        <f t="shared" ref="BI99:BI104" si="3">IF(V99="zníž. prenesená",O99,0)</f>
        <v>0</v>
      </c>
      <c r="BJ99" s="140">
        <f t="shared" ref="BJ99:BJ104" si="4">IF(V99="nulová",O99,0)</f>
        <v>0</v>
      </c>
      <c r="BK99" s="139" t="s">
        <v>128</v>
      </c>
      <c r="BL99" s="136"/>
      <c r="BM99" s="136"/>
      <c r="BN99" s="136"/>
    </row>
    <row r="100" spans="2:66" s="1" customFormat="1" ht="18" customHeight="1">
      <c r="B100" s="133"/>
      <c r="C100" s="134"/>
      <c r="D100" s="289" t="s">
        <v>129</v>
      </c>
      <c r="E100" s="289"/>
      <c r="F100" s="289"/>
      <c r="G100" s="289"/>
      <c r="H100" s="289"/>
      <c r="I100" s="294"/>
      <c r="J100" s="294"/>
      <c r="K100" s="294"/>
      <c r="L100" s="294"/>
      <c r="M100" s="294"/>
      <c r="N100" s="294"/>
      <c r="O100" s="292">
        <f>ROUND(O88*U100,2)</f>
        <v>0</v>
      </c>
      <c r="P100" s="292"/>
      <c r="Q100" s="292"/>
      <c r="R100" s="292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127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128</v>
      </c>
      <c r="BL100" s="136"/>
      <c r="BM100" s="136"/>
      <c r="BN100" s="136"/>
    </row>
    <row r="101" spans="2:66" s="1" customFormat="1" ht="18" customHeight="1">
      <c r="B101" s="133"/>
      <c r="C101" s="134"/>
      <c r="D101" s="289" t="s">
        <v>130</v>
      </c>
      <c r="E101" s="289"/>
      <c r="F101" s="289"/>
      <c r="G101" s="289"/>
      <c r="H101" s="289"/>
      <c r="I101" s="294"/>
      <c r="J101" s="294"/>
      <c r="K101" s="294"/>
      <c r="L101" s="294"/>
      <c r="M101" s="294"/>
      <c r="N101" s="294"/>
      <c r="O101" s="292">
        <f>ROUND(O88*U101,2)</f>
        <v>0</v>
      </c>
      <c r="P101" s="292"/>
      <c r="Q101" s="292"/>
      <c r="R101" s="292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89" t="s">
        <v>131</v>
      </c>
      <c r="E102" s="289"/>
      <c r="F102" s="289"/>
      <c r="G102" s="289"/>
      <c r="H102" s="289"/>
      <c r="I102" s="294"/>
      <c r="J102" s="294"/>
      <c r="K102" s="294"/>
      <c r="L102" s="294"/>
      <c r="M102" s="294"/>
      <c r="N102" s="294"/>
      <c r="O102" s="292">
        <f>ROUND(O88*U102,2)</f>
        <v>0</v>
      </c>
      <c r="P102" s="292"/>
      <c r="Q102" s="292"/>
      <c r="R102" s="292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89" t="s">
        <v>132</v>
      </c>
      <c r="E103" s="289"/>
      <c r="F103" s="289"/>
      <c r="G103" s="289"/>
      <c r="H103" s="289"/>
      <c r="I103" s="294"/>
      <c r="J103" s="294"/>
      <c r="K103" s="294"/>
      <c r="L103" s="294"/>
      <c r="M103" s="294"/>
      <c r="N103" s="294"/>
      <c r="O103" s="292">
        <f>ROUND(O88*U103,2)</f>
        <v>0</v>
      </c>
      <c r="P103" s="292"/>
      <c r="Q103" s="292"/>
      <c r="R103" s="292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95" t="s">
        <v>133</v>
      </c>
      <c r="E104" s="294"/>
      <c r="F104" s="294"/>
      <c r="G104" s="294"/>
      <c r="H104" s="294"/>
      <c r="I104" s="294"/>
      <c r="J104" s="294"/>
      <c r="K104" s="294"/>
      <c r="L104" s="294"/>
      <c r="M104" s="294"/>
      <c r="N104" s="294"/>
      <c r="O104" s="292">
        <f>ROUND(O88*U104,2)</f>
        <v>0</v>
      </c>
      <c r="P104" s="292"/>
      <c r="Q104" s="292"/>
      <c r="R104" s="292"/>
      <c r="S104" s="135"/>
      <c r="T104" s="136"/>
      <c r="U104" s="141"/>
      <c r="V104" s="142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134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>
      <c r="B105" s="36"/>
      <c r="C105" s="37"/>
      <c r="D105" s="37"/>
      <c r="E105" s="37"/>
      <c r="F105" s="37"/>
      <c r="G105" s="37"/>
      <c r="H105" s="37"/>
      <c r="I105" s="37"/>
      <c r="J105" s="191"/>
      <c r="K105" s="37"/>
      <c r="L105" s="37"/>
      <c r="M105" s="37"/>
      <c r="N105" s="37"/>
      <c r="O105" s="37"/>
      <c r="P105" s="37"/>
      <c r="Q105" s="37"/>
      <c r="R105" s="37"/>
      <c r="S105" s="38"/>
    </row>
    <row r="106" spans="2:66" s="1" customFormat="1" ht="29.25" customHeight="1">
      <c r="B106" s="36"/>
      <c r="C106" s="114" t="s">
        <v>99</v>
      </c>
      <c r="D106" s="115"/>
      <c r="E106" s="115"/>
      <c r="F106" s="115"/>
      <c r="G106" s="115"/>
      <c r="H106" s="115"/>
      <c r="I106" s="115"/>
      <c r="J106" s="196"/>
      <c r="K106" s="115"/>
      <c r="L106" s="115"/>
      <c r="M106" s="199">
        <f>ROUND(SUM(O88+O98),2)</f>
        <v>0</v>
      </c>
      <c r="N106" s="199"/>
      <c r="O106" s="199"/>
      <c r="P106" s="199"/>
      <c r="Q106" s="199"/>
      <c r="R106" s="199"/>
      <c r="S106" s="38"/>
    </row>
    <row r="107" spans="2:66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193"/>
      <c r="K107" s="61"/>
      <c r="L107" s="61"/>
      <c r="M107" s="61"/>
      <c r="N107" s="61"/>
      <c r="O107" s="61"/>
      <c r="P107" s="61"/>
      <c r="Q107" s="61"/>
      <c r="R107" s="61"/>
      <c r="S107" s="62"/>
    </row>
    <row r="111" spans="2:66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194"/>
      <c r="K111" s="64"/>
      <c r="L111" s="64"/>
      <c r="M111" s="64"/>
      <c r="N111" s="64"/>
      <c r="O111" s="64"/>
      <c r="P111" s="64"/>
      <c r="Q111" s="64"/>
      <c r="R111" s="64"/>
      <c r="S111" s="65"/>
    </row>
    <row r="112" spans="2:66" s="1" customFormat="1" ht="36.950000000000003" customHeight="1">
      <c r="B112" s="36"/>
      <c r="C112" s="212" t="s">
        <v>135</v>
      </c>
      <c r="D112" s="264"/>
      <c r="E112" s="264"/>
      <c r="F112" s="264"/>
      <c r="G112" s="264"/>
      <c r="H112" s="264"/>
      <c r="I112" s="264"/>
      <c r="J112" s="264"/>
      <c r="K112" s="264"/>
      <c r="L112" s="264"/>
      <c r="M112" s="264"/>
      <c r="N112" s="264"/>
      <c r="O112" s="264"/>
      <c r="P112" s="264"/>
      <c r="Q112" s="264"/>
      <c r="R112" s="264"/>
      <c r="S112" s="38"/>
    </row>
    <row r="113" spans="2:66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191"/>
      <c r="K113" s="37"/>
      <c r="L113" s="37"/>
      <c r="M113" s="37"/>
      <c r="N113" s="37"/>
      <c r="O113" s="37"/>
      <c r="P113" s="37"/>
      <c r="Q113" s="37"/>
      <c r="R113" s="37"/>
      <c r="S113" s="38"/>
    </row>
    <row r="114" spans="2:66" s="1" customFormat="1" ht="30" customHeight="1">
      <c r="B114" s="36"/>
      <c r="C114" s="31" t="s">
        <v>17</v>
      </c>
      <c r="D114" s="37"/>
      <c r="E114" s="37"/>
      <c r="F114" s="265" t="str">
        <f>F6</f>
        <v>Cyklotrasa Brezno - Valaská</v>
      </c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37"/>
      <c r="S114" s="38"/>
    </row>
    <row r="115" spans="2:66" s="1" customFormat="1" ht="36.950000000000003" customHeight="1">
      <c r="B115" s="36"/>
      <c r="C115" s="70" t="s">
        <v>106</v>
      </c>
      <c r="D115" s="37"/>
      <c r="E115" s="37"/>
      <c r="F115" s="214" t="str">
        <f>F7</f>
        <v>SO 01.2. - Cyklotrasa - Brezno - Valaská km 3,078 17-5,838 63</v>
      </c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37"/>
      <c r="S115" s="38"/>
    </row>
    <row r="116" spans="2:66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191"/>
      <c r="K116" s="37"/>
      <c r="L116" s="37"/>
      <c r="M116" s="37"/>
      <c r="N116" s="37"/>
      <c r="O116" s="37"/>
      <c r="P116" s="37"/>
      <c r="Q116" s="37"/>
      <c r="R116" s="37"/>
      <c r="S116" s="38"/>
    </row>
    <row r="117" spans="2:66" s="1" customFormat="1" ht="18" customHeight="1">
      <c r="B117" s="36"/>
      <c r="C117" s="31" t="s">
        <v>21</v>
      </c>
      <c r="D117" s="37"/>
      <c r="E117" s="37"/>
      <c r="F117" s="29" t="str">
        <f>F9</f>
        <v xml:space="preserve"> </v>
      </c>
      <c r="G117" s="37"/>
      <c r="H117" s="37"/>
      <c r="I117" s="37"/>
      <c r="J117" s="191"/>
      <c r="K117" s="37"/>
      <c r="L117" s="31" t="s">
        <v>23</v>
      </c>
      <c r="M117" s="37"/>
      <c r="N117" s="261">
        <f>IF(P9="","",P9)</f>
        <v>0</v>
      </c>
      <c r="O117" s="261"/>
      <c r="P117" s="261"/>
      <c r="Q117" s="261"/>
      <c r="R117" s="37"/>
      <c r="S117" s="38"/>
    </row>
    <row r="118" spans="2:66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191"/>
      <c r="K118" s="37"/>
      <c r="L118" s="37"/>
      <c r="M118" s="37"/>
      <c r="N118" s="37"/>
      <c r="O118" s="37"/>
      <c r="P118" s="37"/>
      <c r="Q118" s="37"/>
      <c r="R118" s="37"/>
      <c r="S118" s="38"/>
    </row>
    <row r="119" spans="2:66" s="1" customFormat="1" ht="15">
      <c r="B119" s="36"/>
      <c r="C119" s="31" t="s">
        <v>24</v>
      </c>
      <c r="D119" s="37"/>
      <c r="E119" s="37"/>
      <c r="F119" s="29" t="str">
        <f>E12</f>
        <v xml:space="preserve"> </v>
      </c>
      <c r="G119" s="37"/>
      <c r="H119" s="37"/>
      <c r="I119" s="37"/>
      <c r="J119" s="191"/>
      <c r="K119" s="37"/>
      <c r="L119" s="31" t="s">
        <v>29</v>
      </c>
      <c r="M119" s="37"/>
      <c r="N119" s="232" t="str">
        <f>E18</f>
        <v xml:space="preserve"> </v>
      </c>
      <c r="O119" s="232"/>
      <c r="P119" s="232"/>
      <c r="Q119" s="232"/>
      <c r="R119" s="232"/>
      <c r="S119" s="38"/>
    </row>
    <row r="120" spans="2:66" s="1" customFormat="1" ht="14.45" customHeight="1">
      <c r="B120" s="36"/>
      <c r="C120" s="31" t="s">
        <v>27</v>
      </c>
      <c r="D120" s="37"/>
      <c r="E120" s="37"/>
      <c r="F120" s="29" t="str">
        <f>IF(E15="","",E15)</f>
        <v>Vyplň údaj</v>
      </c>
      <c r="G120" s="37"/>
      <c r="H120" s="37"/>
      <c r="I120" s="37"/>
      <c r="J120" s="191"/>
      <c r="K120" s="37"/>
      <c r="L120" s="31" t="s">
        <v>32</v>
      </c>
      <c r="M120" s="37"/>
      <c r="N120" s="232" t="str">
        <f>E21</f>
        <v xml:space="preserve"> </v>
      </c>
      <c r="O120" s="232"/>
      <c r="P120" s="232"/>
      <c r="Q120" s="232"/>
      <c r="R120" s="232"/>
      <c r="S120" s="38"/>
    </row>
    <row r="121" spans="2:66" s="1" customFormat="1" ht="10.35" customHeight="1">
      <c r="B121" s="36"/>
      <c r="C121" s="37"/>
      <c r="D121" s="37"/>
      <c r="E121" s="37"/>
      <c r="F121" s="37"/>
      <c r="G121" s="37"/>
      <c r="H121" s="37"/>
      <c r="I121" s="37"/>
      <c r="J121" s="191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2:66" s="8" customFormat="1" ht="29.25" customHeight="1">
      <c r="B122" s="143"/>
      <c r="C122" s="144" t="s">
        <v>136</v>
      </c>
      <c r="D122" s="145" t="s">
        <v>137</v>
      </c>
      <c r="E122" s="145" t="s">
        <v>55</v>
      </c>
      <c r="F122" s="262" t="s">
        <v>138</v>
      </c>
      <c r="G122" s="262"/>
      <c r="H122" s="262"/>
      <c r="I122" s="262"/>
      <c r="J122" s="197" t="s">
        <v>589</v>
      </c>
      <c r="K122" s="145" t="s">
        <v>139</v>
      </c>
      <c r="L122" s="145" t="s">
        <v>140</v>
      </c>
      <c r="M122" s="262" t="s">
        <v>141</v>
      </c>
      <c r="N122" s="262"/>
      <c r="O122" s="262" t="s">
        <v>111</v>
      </c>
      <c r="P122" s="262"/>
      <c r="Q122" s="262"/>
      <c r="R122" s="263"/>
      <c r="S122" s="146"/>
      <c r="U122" s="77" t="s">
        <v>142</v>
      </c>
      <c r="V122" s="78" t="s">
        <v>37</v>
      </c>
      <c r="W122" s="78" t="s">
        <v>143</v>
      </c>
      <c r="X122" s="78" t="s">
        <v>144</v>
      </c>
      <c r="Y122" s="78" t="s">
        <v>145</v>
      </c>
      <c r="Z122" s="78" t="s">
        <v>146</v>
      </c>
      <c r="AA122" s="78" t="s">
        <v>147</v>
      </c>
      <c r="AB122" s="79" t="s">
        <v>148</v>
      </c>
    </row>
    <row r="123" spans="2:66" s="1" customFormat="1" ht="29.25" customHeight="1">
      <c r="B123" s="36"/>
      <c r="C123" s="81" t="s">
        <v>108</v>
      </c>
      <c r="D123" s="37"/>
      <c r="E123" s="37"/>
      <c r="F123" s="37"/>
      <c r="G123" s="37"/>
      <c r="H123" s="37"/>
      <c r="I123" s="37"/>
      <c r="J123" s="191"/>
      <c r="K123" s="37"/>
      <c r="L123" s="37"/>
      <c r="M123" s="37"/>
      <c r="N123" s="37"/>
      <c r="O123" s="244">
        <f>BL123</f>
        <v>0</v>
      </c>
      <c r="P123" s="245"/>
      <c r="Q123" s="245"/>
      <c r="R123" s="245"/>
      <c r="S123" s="38"/>
      <c r="U123" s="80"/>
      <c r="V123" s="52"/>
      <c r="W123" s="52"/>
      <c r="X123" s="147">
        <f>X124+X191</f>
        <v>0</v>
      </c>
      <c r="Y123" s="52"/>
      <c r="Z123" s="147">
        <f>Z124+Z191</f>
        <v>2739.3924000000002</v>
      </c>
      <c r="AA123" s="52"/>
      <c r="AB123" s="148">
        <f>AB124+AB191</f>
        <v>0</v>
      </c>
      <c r="AU123" s="20" t="s">
        <v>72</v>
      </c>
      <c r="AV123" s="20" t="s">
        <v>113</v>
      </c>
      <c r="BL123" s="149">
        <f>BL124+BL191</f>
        <v>0</v>
      </c>
    </row>
    <row r="124" spans="2:66" s="9" customFormat="1" ht="37.35" customHeight="1">
      <c r="B124" s="150"/>
      <c r="C124" s="151"/>
      <c r="D124" s="152" t="s">
        <v>114</v>
      </c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246">
        <f>BL124</f>
        <v>0</v>
      </c>
      <c r="P124" s="247"/>
      <c r="Q124" s="247"/>
      <c r="R124" s="247"/>
      <c r="S124" s="153"/>
      <c r="U124" s="154"/>
      <c r="V124" s="151"/>
      <c r="W124" s="151"/>
      <c r="X124" s="155">
        <f>X125+X142+X143+X146+X162+X189</f>
        <v>0</v>
      </c>
      <c r="Y124" s="151"/>
      <c r="Z124" s="155">
        <f>Z125+Z142+Z143+Z146+Z162+Z189</f>
        <v>2739.3924000000002</v>
      </c>
      <c r="AA124" s="151"/>
      <c r="AB124" s="156">
        <f>AB125+AB142+AB143+AB146+AB162+AB189</f>
        <v>0</v>
      </c>
      <c r="AS124" s="157" t="s">
        <v>15</v>
      </c>
      <c r="AU124" s="158" t="s">
        <v>72</v>
      </c>
      <c r="AV124" s="158" t="s">
        <v>73</v>
      </c>
      <c r="AZ124" s="157" t="s">
        <v>149</v>
      </c>
      <c r="BL124" s="159">
        <f>BL125+BL142+BL143+BL146+BL162+BL189</f>
        <v>0</v>
      </c>
    </row>
    <row r="125" spans="2:66" s="9" customFormat="1" ht="19.899999999999999" customHeight="1">
      <c r="B125" s="150"/>
      <c r="C125" s="151"/>
      <c r="D125" s="160" t="s">
        <v>115</v>
      </c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248">
        <f>BL125</f>
        <v>0</v>
      </c>
      <c r="P125" s="249"/>
      <c r="Q125" s="249"/>
      <c r="R125" s="249"/>
      <c r="S125" s="153"/>
      <c r="U125" s="154"/>
      <c r="V125" s="151"/>
      <c r="W125" s="151"/>
      <c r="X125" s="155">
        <f>SUM(X126:X141)</f>
        <v>0</v>
      </c>
      <c r="Y125" s="151"/>
      <c r="Z125" s="155">
        <f>SUM(Z126:Z141)</f>
        <v>2.1000000000000001E-2</v>
      </c>
      <c r="AA125" s="151"/>
      <c r="AB125" s="156">
        <f>SUM(AB126:AB141)</f>
        <v>0</v>
      </c>
      <c r="AS125" s="157" t="s">
        <v>15</v>
      </c>
      <c r="AU125" s="158" t="s">
        <v>72</v>
      </c>
      <c r="AV125" s="158" t="s">
        <v>15</v>
      </c>
      <c r="AZ125" s="157" t="s">
        <v>149</v>
      </c>
      <c r="BL125" s="159">
        <f>SUM(BL126:BL141)</f>
        <v>0</v>
      </c>
    </row>
    <row r="126" spans="2:66" s="1" customFormat="1" ht="38.25" customHeight="1">
      <c r="B126" s="133"/>
      <c r="C126" s="161" t="s">
        <v>15</v>
      </c>
      <c r="D126" s="161" t="s">
        <v>150</v>
      </c>
      <c r="E126" s="162" t="s">
        <v>388</v>
      </c>
      <c r="F126" s="260" t="s">
        <v>389</v>
      </c>
      <c r="G126" s="260"/>
      <c r="H126" s="260"/>
      <c r="I126" s="260"/>
      <c r="J126" s="198"/>
      <c r="K126" s="163" t="s">
        <v>153</v>
      </c>
      <c r="L126" s="296">
        <v>3980</v>
      </c>
      <c r="M126" s="242">
        <v>0</v>
      </c>
      <c r="N126" s="242"/>
      <c r="O126" s="259">
        <f t="shared" ref="O126:O141" si="5">ROUND(M126*L126,3)</f>
        <v>0</v>
      </c>
      <c r="P126" s="259"/>
      <c r="Q126" s="259"/>
      <c r="R126" s="259"/>
      <c r="S126" s="135"/>
      <c r="U126" s="164" t="s">
        <v>5</v>
      </c>
      <c r="V126" s="45" t="s">
        <v>40</v>
      </c>
      <c r="W126" s="37"/>
      <c r="X126" s="165">
        <f t="shared" ref="X126:X141" si="6">W126*L126</f>
        <v>0</v>
      </c>
      <c r="Y126" s="165">
        <v>0</v>
      </c>
      <c r="Z126" s="165">
        <f t="shared" ref="Z126:Z141" si="7">Y126*L126</f>
        <v>0</v>
      </c>
      <c r="AA126" s="165">
        <v>0</v>
      </c>
      <c r="AB126" s="166">
        <f t="shared" ref="AB126:AB141" si="8">AA126*L126</f>
        <v>0</v>
      </c>
      <c r="AS126" s="20" t="s">
        <v>154</v>
      </c>
      <c r="AU126" s="20" t="s">
        <v>150</v>
      </c>
      <c r="AV126" s="20" t="s">
        <v>128</v>
      </c>
      <c r="AZ126" s="20" t="s">
        <v>149</v>
      </c>
      <c r="BF126" s="107">
        <f t="shared" ref="BF126:BF141" si="9">IF(V126="základná",O126,0)</f>
        <v>0</v>
      </c>
      <c r="BG126" s="107">
        <f t="shared" ref="BG126:BG141" si="10">IF(V126="znížená",O126,0)</f>
        <v>0</v>
      </c>
      <c r="BH126" s="107">
        <f t="shared" ref="BH126:BH141" si="11">IF(V126="zákl. prenesená",O126,0)</f>
        <v>0</v>
      </c>
      <c r="BI126" s="107">
        <f t="shared" ref="BI126:BI141" si="12">IF(V126="zníž. prenesená",O126,0)</f>
        <v>0</v>
      </c>
      <c r="BJ126" s="107">
        <f t="shared" ref="BJ126:BJ141" si="13">IF(V126="nulová",O126,0)</f>
        <v>0</v>
      </c>
      <c r="BK126" s="20" t="s">
        <v>128</v>
      </c>
      <c r="BL126" s="167">
        <f t="shared" ref="BL126:BL141" si="14">ROUND(M126*L126,3)</f>
        <v>0</v>
      </c>
      <c r="BM126" s="20" t="s">
        <v>154</v>
      </c>
      <c r="BN126" s="20" t="s">
        <v>128</v>
      </c>
    </row>
    <row r="127" spans="2:66" s="1" customFormat="1" ht="38.25" customHeight="1">
      <c r="B127" s="133"/>
      <c r="C127" s="161" t="s">
        <v>128</v>
      </c>
      <c r="D127" s="161" t="s">
        <v>150</v>
      </c>
      <c r="E127" s="162" t="s">
        <v>390</v>
      </c>
      <c r="F127" s="260" t="s">
        <v>391</v>
      </c>
      <c r="G127" s="260"/>
      <c r="H127" s="260"/>
      <c r="I127" s="260"/>
      <c r="J127" s="198"/>
      <c r="K127" s="163" t="s">
        <v>153</v>
      </c>
      <c r="L127" s="296">
        <v>519</v>
      </c>
      <c r="M127" s="242">
        <v>0</v>
      </c>
      <c r="N127" s="242"/>
      <c r="O127" s="259">
        <f t="shared" si="5"/>
        <v>0</v>
      </c>
      <c r="P127" s="259"/>
      <c r="Q127" s="259"/>
      <c r="R127" s="259"/>
      <c r="S127" s="135"/>
      <c r="U127" s="164" t="s">
        <v>5</v>
      </c>
      <c r="V127" s="45" t="s">
        <v>40</v>
      </c>
      <c r="W127" s="37"/>
      <c r="X127" s="165">
        <f t="shared" si="6"/>
        <v>0</v>
      </c>
      <c r="Y127" s="165">
        <v>0</v>
      </c>
      <c r="Z127" s="165">
        <f t="shared" si="7"/>
        <v>0</v>
      </c>
      <c r="AA127" s="165">
        <v>0</v>
      </c>
      <c r="AB127" s="166">
        <f t="shared" si="8"/>
        <v>0</v>
      </c>
      <c r="AS127" s="20" t="s">
        <v>154</v>
      </c>
      <c r="AU127" s="20" t="s">
        <v>150</v>
      </c>
      <c r="AV127" s="20" t="s">
        <v>128</v>
      </c>
      <c r="AZ127" s="20" t="s">
        <v>149</v>
      </c>
      <c r="BF127" s="107">
        <f t="shared" si="9"/>
        <v>0</v>
      </c>
      <c r="BG127" s="107">
        <f t="shared" si="10"/>
        <v>0</v>
      </c>
      <c r="BH127" s="107">
        <f t="shared" si="11"/>
        <v>0</v>
      </c>
      <c r="BI127" s="107">
        <f t="shared" si="12"/>
        <v>0</v>
      </c>
      <c r="BJ127" s="107">
        <f t="shared" si="13"/>
        <v>0</v>
      </c>
      <c r="BK127" s="20" t="s">
        <v>128</v>
      </c>
      <c r="BL127" s="167">
        <f t="shared" si="14"/>
        <v>0</v>
      </c>
      <c r="BM127" s="20" t="s">
        <v>154</v>
      </c>
      <c r="BN127" s="20" t="s">
        <v>154</v>
      </c>
    </row>
    <row r="128" spans="2:66" s="1" customFormat="1" ht="38.25" customHeight="1">
      <c r="B128" s="133"/>
      <c r="C128" s="161" t="s">
        <v>158</v>
      </c>
      <c r="D128" s="161" t="s">
        <v>150</v>
      </c>
      <c r="E128" s="162" t="s">
        <v>392</v>
      </c>
      <c r="F128" s="260" t="s">
        <v>393</v>
      </c>
      <c r="G128" s="260"/>
      <c r="H128" s="260"/>
      <c r="I128" s="260"/>
      <c r="J128" s="198"/>
      <c r="K128" s="163" t="s">
        <v>153</v>
      </c>
      <c r="L128" s="296">
        <v>269</v>
      </c>
      <c r="M128" s="242">
        <v>0</v>
      </c>
      <c r="N128" s="242"/>
      <c r="O128" s="259">
        <f t="shared" si="5"/>
        <v>0</v>
      </c>
      <c r="P128" s="259"/>
      <c r="Q128" s="259"/>
      <c r="R128" s="259"/>
      <c r="S128" s="135"/>
      <c r="U128" s="164" t="s">
        <v>5</v>
      </c>
      <c r="V128" s="45" t="s">
        <v>40</v>
      </c>
      <c r="W128" s="37"/>
      <c r="X128" s="165">
        <f t="shared" si="6"/>
        <v>0</v>
      </c>
      <c r="Y128" s="165">
        <v>0</v>
      </c>
      <c r="Z128" s="165">
        <f t="shared" si="7"/>
        <v>0</v>
      </c>
      <c r="AA128" s="165">
        <v>0</v>
      </c>
      <c r="AB128" s="166">
        <f t="shared" si="8"/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 t="shared" si="9"/>
        <v>0</v>
      </c>
      <c r="BG128" s="107">
        <f t="shared" si="10"/>
        <v>0</v>
      </c>
      <c r="BH128" s="107">
        <f t="shared" si="11"/>
        <v>0</v>
      </c>
      <c r="BI128" s="107">
        <f t="shared" si="12"/>
        <v>0</v>
      </c>
      <c r="BJ128" s="107">
        <f t="shared" si="13"/>
        <v>0</v>
      </c>
      <c r="BK128" s="20" t="s">
        <v>128</v>
      </c>
      <c r="BL128" s="167">
        <f t="shared" si="14"/>
        <v>0</v>
      </c>
      <c r="BM128" s="20" t="s">
        <v>154</v>
      </c>
      <c r="BN128" s="20" t="s">
        <v>161</v>
      </c>
    </row>
    <row r="129" spans="2:66" s="1" customFormat="1" ht="38.25" customHeight="1">
      <c r="B129" s="133"/>
      <c r="C129" s="161" t="s">
        <v>154</v>
      </c>
      <c r="D129" s="161" t="s">
        <v>150</v>
      </c>
      <c r="E129" s="162" t="s">
        <v>394</v>
      </c>
      <c r="F129" s="260" t="s">
        <v>395</v>
      </c>
      <c r="G129" s="260"/>
      <c r="H129" s="260"/>
      <c r="I129" s="260"/>
      <c r="J129" s="198"/>
      <c r="K129" s="163" t="s">
        <v>153</v>
      </c>
      <c r="L129" s="296">
        <v>250</v>
      </c>
      <c r="M129" s="242">
        <v>0</v>
      </c>
      <c r="N129" s="242"/>
      <c r="O129" s="259">
        <f t="shared" si="5"/>
        <v>0</v>
      </c>
      <c r="P129" s="259"/>
      <c r="Q129" s="259"/>
      <c r="R129" s="259"/>
      <c r="S129" s="135"/>
      <c r="U129" s="164" t="s">
        <v>5</v>
      </c>
      <c r="V129" s="45" t="s">
        <v>40</v>
      </c>
      <c r="W129" s="37"/>
      <c r="X129" s="165">
        <f t="shared" si="6"/>
        <v>0</v>
      </c>
      <c r="Y129" s="165">
        <v>0</v>
      </c>
      <c r="Z129" s="165">
        <f t="shared" si="7"/>
        <v>0</v>
      </c>
      <c r="AA129" s="165">
        <v>0</v>
      </c>
      <c r="AB129" s="166">
        <f t="shared" si="8"/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 t="shared" si="9"/>
        <v>0</v>
      </c>
      <c r="BG129" s="107">
        <f t="shared" si="10"/>
        <v>0</v>
      </c>
      <c r="BH129" s="107">
        <f t="shared" si="11"/>
        <v>0</v>
      </c>
      <c r="BI129" s="107">
        <f t="shared" si="12"/>
        <v>0</v>
      </c>
      <c r="BJ129" s="107">
        <f t="shared" si="13"/>
        <v>0</v>
      </c>
      <c r="BK129" s="20" t="s">
        <v>128</v>
      </c>
      <c r="BL129" s="167">
        <f t="shared" si="14"/>
        <v>0</v>
      </c>
      <c r="BM129" s="20" t="s">
        <v>154</v>
      </c>
      <c r="BN129" s="20" t="s">
        <v>165</v>
      </c>
    </row>
    <row r="130" spans="2:66" s="1" customFormat="1" ht="38.25" customHeight="1">
      <c r="B130" s="133"/>
      <c r="C130" s="161" t="s">
        <v>166</v>
      </c>
      <c r="D130" s="161" t="s">
        <v>150</v>
      </c>
      <c r="E130" s="162" t="s">
        <v>162</v>
      </c>
      <c r="F130" s="260" t="s">
        <v>163</v>
      </c>
      <c r="G130" s="260"/>
      <c r="H130" s="260"/>
      <c r="I130" s="260"/>
      <c r="J130" s="198"/>
      <c r="K130" s="163" t="s">
        <v>164</v>
      </c>
      <c r="L130" s="296">
        <v>152</v>
      </c>
      <c r="M130" s="242">
        <v>0</v>
      </c>
      <c r="N130" s="242"/>
      <c r="O130" s="259">
        <f t="shared" si="5"/>
        <v>0</v>
      </c>
      <c r="P130" s="259"/>
      <c r="Q130" s="259"/>
      <c r="R130" s="259"/>
      <c r="S130" s="135"/>
      <c r="U130" s="164" t="s">
        <v>5</v>
      </c>
      <c r="V130" s="45" t="s">
        <v>40</v>
      </c>
      <c r="W130" s="37"/>
      <c r="X130" s="165">
        <f t="shared" si="6"/>
        <v>0</v>
      </c>
      <c r="Y130" s="165">
        <v>0</v>
      </c>
      <c r="Z130" s="165">
        <f t="shared" si="7"/>
        <v>0</v>
      </c>
      <c r="AA130" s="165">
        <v>0</v>
      </c>
      <c r="AB130" s="166">
        <f t="shared" si="8"/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 t="shared" si="9"/>
        <v>0</v>
      </c>
      <c r="BG130" s="107">
        <f t="shared" si="10"/>
        <v>0</v>
      </c>
      <c r="BH130" s="107">
        <f t="shared" si="11"/>
        <v>0</v>
      </c>
      <c r="BI130" s="107">
        <f t="shared" si="12"/>
        <v>0</v>
      </c>
      <c r="BJ130" s="107">
        <f t="shared" si="13"/>
        <v>0</v>
      </c>
      <c r="BK130" s="20" t="s">
        <v>128</v>
      </c>
      <c r="BL130" s="167">
        <f t="shared" si="14"/>
        <v>0</v>
      </c>
      <c r="BM130" s="20" t="s">
        <v>154</v>
      </c>
      <c r="BN130" s="20" t="s">
        <v>169</v>
      </c>
    </row>
    <row r="131" spans="2:66" s="1" customFormat="1" ht="25.5" customHeight="1">
      <c r="B131" s="133"/>
      <c r="C131" s="161" t="s">
        <v>161</v>
      </c>
      <c r="D131" s="161" t="s">
        <v>150</v>
      </c>
      <c r="E131" s="162" t="s">
        <v>167</v>
      </c>
      <c r="F131" s="260" t="s">
        <v>168</v>
      </c>
      <c r="G131" s="260"/>
      <c r="H131" s="260"/>
      <c r="I131" s="260"/>
      <c r="J131" s="198"/>
      <c r="K131" s="163" t="s">
        <v>164</v>
      </c>
      <c r="L131" s="296">
        <v>820</v>
      </c>
      <c r="M131" s="242">
        <v>0</v>
      </c>
      <c r="N131" s="242"/>
      <c r="O131" s="259">
        <f t="shared" si="5"/>
        <v>0</v>
      </c>
      <c r="P131" s="259"/>
      <c r="Q131" s="259"/>
      <c r="R131" s="259"/>
      <c r="S131" s="135"/>
      <c r="U131" s="164" t="s">
        <v>5</v>
      </c>
      <c r="V131" s="45" t="s">
        <v>40</v>
      </c>
      <c r="W131" s="37"/>
      <c r="X131" s="165">
        <f t="shared" si="6"/>
        <v>0</v>
      </c>
      <c r="Y131" s="165">
        <v>0</v>
      </c>
      <c r="Z131" s="165">
        <f t="shared" si="7"/>
        <v>0</v>
      </c>
      <c r="AA131" s="165">
        <v>0</v>
      </c>
      <c r="AB131" s="166">
        <f t="shared" si="8"/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 t="shared" si="9"/>
        <v>0</v>
      </c>
      <c r="BG131" s="107">
        <f t="shared" si="10"/>
        <v>0</v>
      </c>
      <c r="BH131" s="107">
        <f t="shared" si="11"/>
        <v>0</v>
      </c>
      <c r="BI131" s="107">
        <f t="shared" si="12"/>
        <v>0</v>
      </c>
      <c r="BJ131" s="107">
        <f t="shared" si="13"/>
        <v>0</v>
      </c>
      <c r="BK131" s="20" t="s">
        <v>128</v>
      </c>
      <c r="BL131" s="167">
        <f t="shared" si="14"/>
        <v>0</v>
      </c>
      <c r="BM131" s="20" t="s">
        <v>154</v>
      </c>
      <c r="BN131" s="20" t="s">
        <v>172</v>
      </c>
    </row>
    <row r="132" spans="2:66" s="1" customFormat="1" ht="25.5" customHeight="1">
      <c r="B132" s="133"/>
      <c r="C132" s="161" t="s">
        <v>173</v>
      </c>
      <c r="D132" s="161" t="s">
        <v>150</v>
      </c>
      <c r="E132" s="162" t="s">
        <v>170</v>
      </c>
      <c r="F132" s="260" t="s">
        <v>171</v>
      </c>
      <c r="G132" s="260"/>
      <c r="H132" s="260"/>
      <c r="I132" s="260"/>
      <c r="J132" s="198"/>
      <c r="K132" s="163" t="s">
        <v>164</v>
      </c>
      <c r="L132" s="296">
        <v>410</v>
      </c>
      <c r="M132" s="242">
        <v>0</v>
      </c>
      <c r="N132" s="242"/>
      <c r="O132" s="259">
        <f t="shared" si="5"/>
        <v>0</v>
      </c>
      <c r="P132" s="259"/>
      <c r="Q132" s="259"/>
      <c r="R132" s="259"/>
      <c r="S132" s="135"/>
      <c r="U132" s="164" t="s">
        <v>5</v>
      </c>
      <c r="V132" s="45" t="s">
        <v>40</v>
      </c>
      <c r="W132" s="37"/>
      <c r="X132" s="165">
        <f t="shared" si="6"/>
        <v>0</v>
      </c>
      <c r="Y132" s="165">
        <v>0</v>
      </c>
      <c r="Z132" s="165">
        <f t="shared" si="7"/>
        <v>0</v>
      </c>
      <c r="AA132" s="165">
        <v>0</v>
      </c>
      <c r="AB132" s="166">
        <f t="shared" si="8"/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si="9"/>
        <v>0</v>
      </c>
      <c r="BG132" s="107">
        <f t="shared" si="10"/>
        <v>0</v>
      </c>
      <c r="BH132" s="107">
        <f t="shared" si="11"/>
        <v>0</v>
      </c>
      <c r="BI132" s="107">
        <f t="shared" si="12"/>
        <v>0</v>
      </c>
      <c r="BJ132" s="107">
        <f t="shared" si="13"/>
        <v>0</v>
      </c>
      <c r="BK132" s="20" t="s">
        <v>128</v>
      </c>
      <c r="BL132" s="167">
        <f t="shared" si="14"/>
        <v>0</v>
      </c>
      <c r="BM132" s="20" t="s">
        <v>154</v>
      </c>
      <c r="BN132" s="20" t="s">
        <v>176</v>
      </c>
    </row>
    <row r="133" spans="2:66" s="1" customFormat="1" ht="38.25" customHeight="1">
      <c r="B133" s="133"/>
      <c r="C133" s="161" t="s">
        <v>165</v>
      </c>
      <c r="D133" s="161" t="s">
        <v>150</v>
      </c>
      <c r="E133" s="162" t="s">
        <v>396</v>
      </c>
      <c r="F133" s="260" t="s">
        <v>397</v>
      </c>
      <c r="G133" s="260"/>
      <c r="H133" s="260"/>
      <c r="I133" s="260"/>
      <c r="J133" s="198"/>
      <c r="K133" s="163" t="s">
        <v>153</v>
      </c>
      <c r="L133" s="296">
        <v>3980</v>
      </c>
      <c r="M133" s="242">
        <v>0</v>
      </c>
      <c r="N133" s="242"/>
      <c r="O133" s="259">
        <f t="shared" si="5"/>
        <v>0</v>
      </c>
      <c r="P133" s="259"/>
      <c r="Q133" s="259"/>
      <c r="R133" s="259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179</v>
      </c>
    </row>
    <row r="134" spans="2:66" s="1" customFormat="1" ht="51" customHeight="1">
      <c r="B134" s="133"/>
      <c r="C134" s="161" t="s">
        <v>180</v>
      </c>
      <c r="D134" s="161" t="s">
        <v>150</v>
      </c>
      <c r="E134" s="162" t="s">
        <v>174</v>
      </c>
      <c r="F134" s="260" t="s">
        <v>175</v>
      </c>
      <c r="G134" s="260"/>
      <c r="H134" s="260"/>
      <c r="I134" s="260"/>
      <c r="J134" s="198"/>
      <c r="K134" s="163" t="s">
        <v>164</v>
      </c>
      <c r="L134" s="296">
        <v>571</v>
      </c>
      <c r="M134" s="242">
        <v>0</v>
      </c>
      <c r="N134" s="242"/>
      <c r="O134" s="259">
        <f t="shared" si="5"/>
        <v>0</v>
      </c>
      <c r="P134" s="259"/>
      <c r="Q134" s="259"/>
      <c r="R134" s="259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183</v>
      </c>
    </row>
    <row r="135" spans="2:66" s="1" customFormat="1" ht="51" customHeight="1">
      <c r="B135" s="133"/>
      <c r="C135" s="161" t="s">
        <v>169</v>
      </c>
      <c r="D135" s="161" t="s">
        <v>150</v>
      </c>
      <c r="E135" s="162" t="s">
        <v>177</v>
      </c>
      <c r="F135" s="260" t="s">
        <v>178</v>
      </c>
      <c r="G135" s="260"/>
      <c r="H135" s="260"/>
      <c r="I135" s="260"/>
      <c r="J135" s="198"/>
      <c r="K135" s="163" t="s">
        <v>164</v>
      </c>
      <c r="L135" s="296">
        <v>1142</v>
      </c>
      <c r="M135" s="242">
        <v>0</v>
      </c>
      <c r="N135" s="242"/>
      <c r="O135" s="259">
        <f t="shared" si="5"/>
        <v>0</v>
      </c>
      <c r="P135" s="259"/>
      <c r="Q135" s="259"/>
      <c r="R135" s="259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10</v>
      </c>
    </row>
    <row r="136" spans="2:66" s="1" customFormat="1" ht="25.5" customHeight="1">
      <c r="B136" s="133"/>
      <c r="C136" s="161" t="s">
        <v>186</v>
      </c>
      <c r="D136" s="161" t="s">
        <v>150</v>
      </c>
      <c r="E136" s="162" t="s">
        <v>181</v>
      </c>
      <c r="F136" s="260" t="s">
        <v>182</v>
      </c>
      <c r="G136" s="260"/>
      <c r="H136" s="260"/>
      <c r="I136" s="260"/>
      <c r="J136" s="198"/>
      <c r="K136" s="163" t="s">
        <v>164</v>
      </c>
      <c r="L136" s="296">
        <v>443</v>
      </c>
      <c r="M136" s="242">
        <v>0</v>
      </c>
      <c r="N136" s="242"/>
      <c r="O136" s="259">
        <f t="shared" si="5"/>
        <v>0</v>
      </c>
      <c r="P136" s="259"/>
      <c r="Q136" s="259"/>
      <c r="R136" s="259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189</v>
      </c>
    </row>
    <row r="137" spans="2:66" s="1" customFormat="1" ht="38.25" customHeight="1">
      <c r="B137" s="133"/>
      <c r="C137" s="161" t="s">
        <v>172</v>
      </c>
      <c r="D137" s="161" t="s">
        <v>150</v>
      </c>
      <c r="E137" s="162" t="s">
        <v>184</v>
      </c>
      <c r="F137" s="260" t="s">
        <v>185</v>
      </c>
      <c r="G137" s="260"/>
      <c r="H137" s="260"/>
      <c r="I137" s="260"/>
      <c r="J137" s="198"/>
      <c r="K137" s="163" t="s">
        <v>164</v>
      </c>
      <c r="L137" s="296">
        <v>249</v>
      </c>
      <c r="M137" s="242">
        <v>0</v>
      </c>
      <c r="N137" s="242"/>
      <c r="O137" s="259">
        <f t="shared" si="5"/>
        <v>0</v>
      </c>
      <c r="P137" s="259"/>
      <c r="Q137" s="259"/>
      <c r="R137" s="259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194</v>
      </c>
    </row>
    <row r="138" spans="2:66" s="1" customFormat="1" ht="25.5" customHeight="1">
      <c r="B138" s="133"/>
      <c r="C138" s="161" t="s">
        <v>195</v>
      </c>
      <c r="D138" s="161" t="s">
        <v>150</v>
      </c>
      <c r="E138" s="162" t="s">
        <v>187</v>
      </c>
      <c r="F138" s="260" t="s">
        <v>188</v>
      </c>
      <c r="G138" s="260"/>
      <c r="H138" s="260"/>
      <c r="I138" s="260"/>
      <c r="J138" s="198"/>
      <c r="K138" s="163" t="s">
        <v>153</v>
      </c>
      <c r="L138" s="296">
        <v>700</v>
      </c>
      <c r="M138" s="242">
        <v>0</v>
      </c>
      <c r="N138" s="242"/>
      <c r="O138" s="259">
        <f t="shared" si="5"/>
        <v>0</v>
      </c>
      <c r="P138" s="259"/>
      <c r="Q138" s="259"/>
      <c r="R138" s="259"/>
      <c r="S138" s="135"/>
      <c r="U138" s="164" t="s">
        <v>5</v>
      </c>
      <c r="V138" s="45" t="s">
        <v>40</v>
      </c>
      <c r="W138" s="37"/>
      <c r="X138" s="165">
        <f t="shared" si="6"/>
        <v>0</v>
      </c>
      <c r="Y138" s="165">
        <v>0</v>
      </c>
      <c r="Z138" s="165">
        <f t="shared" si="7"/>
        <v>0</v>
      </c>
      <c r="AA138" s="165">
        <v>0</v>
      </c>
      <c r="AB138" s="166">
        <f t="shared" si="8"/>
        <v>0</v>
      </c>
      <c r="AS138" s="20" t="s">
        <v>154</v>
      </c>
      <c r="AU138" s="20" t="s">
        <v>150</v>
      </c>
      <c r="AV138" s="20" t="s">
        <v>128</v>
      </c>
      <c r="AZ138" s="20" t="s">
        <v>149</v>
      </c>
      <c r="BF138" s="107">
        <f t="shared" si="9"/>
        <v>0</v>
      </c>
      <c r="BG138" s="107">
        <f t="shared" si="10"/>
        <v>0</v>
      </c>
      <c r="BH138" s="107">
        <f t="shared" si="11"/>
        <v>0</v>
      </c>
      <c r="BI138" s="107">
        <f t="shared" si="12"/>
        <v>0</v>
      </c>
      <c r="BJ138" s="107">
        <f t="shared" si="13"/>
        <v>0</v>
      </c>
      <c r="BK138" s="20" t="s">
        <v>128</v>
      </c>
      <c r="BL138" s="167">
        <f t="shared" si="14"/>
        <v>0</v>
      </c>
      <c r="BM138" s="20" t="s">
        <v>154</v>
      </c>
      <c r="BN138" s="20" t="s">
        <v>198</v>
      </c>
    </row>
    <row r="139" spans="2:66" s="1" customFormat="1" ht="16.5" customHeight="1">
      <c r="B139" s="133"/>
      <c r="C139" s="168" t="s">
        <v>176</v>
      </c>
      <c r="D139" s="168" t="s">
        <v>190</v>
      </c>
      <c r="E139" s="169" t="s">
        <v>191</v>
      </c>
      <c r="F139" s="256" t="s">
        <v>192</v>
      </c>
      <c r="G139" s="256"/>
      <c r="H139" s="256"/>
      <c r="I139" s="256"/>
      <c r="J139" s="170"/>
      <c r="K139" s="171" t="s">
        <v>193</v>
      </c>
      <c r="L139" s="297">
        <v>21</v>
      </c>
      <c r="M139" s="257">
        <v>0</v>
      </c>
      <c r="N139" s="257"/>
      <c r="O139" s="258">
        <f t="shared" si="5"/>
        <v>0</v>
      </c>
      <c r="P139" s="259"/>
      <c r="Q139" s="259"/>
      <c r="R139" s="259"/>
      <c r="S139" s="135"/>
      <c r="U139" s="164" t="s">
        <v>5</v>
      </c>
      <c r="V139" s="45" t="s">
        <v>40</v>
      </c>
      <c r="W139" s="37"/>
      <c r="X139" s="165">
        <f t="shared" si="6"/>
        <v>0</v>
      </c>
      <c r="Y139" s="165">
        <v>1E-3</v>
      </c>
      <c r="Z139" s="165">
        <f t="shared" si="7"/>
        <v>2.1000000000000001E-2</v>
      </c>
      <c r="AA139" s="165">
        <v>0</v>
      </c>
      <c r="AB139" s="166">
        <f t="shared" si="8"/>
        <v>0</v>
      </c>
      <c r="AS139" s="20" t="s">
        <v>165</v>
      </c>
      <c r="AU139" s="20" t="s">
        <v>190</v>
      </c>
      <c r="AV139" s="20" t="s">
        <v>128</v>
      </c>
      <c r="AZ139" s="20" t="s">
        <v>149</v>
      </c>
      <c r="BF139" s="107">
        <f t="shared" si="9"/>
        <v>0</v>
      </c>
      <c r="BG139" s="107">
        <f t="shared" si="10"/>
        <v>0</v>
      </c>
      <c r="BH139" s="107">
        <f t="shared" si="11"/>
        <v>0</v>
      </c>
      <c r="BI139" s="107">
        <f t="shared" si="12"/>
        <v>0</v>
      </c>
      <c r="BJ139" s="107">
        <f t="shared" si="13"/>
        <v>0</v>
      </c>
      <c r="BK139" s="20" t="s">
        <v>128</v>
      </c>
      <c r="BL139" s="167">
        <f t="shared" si="14"/>
        <v>0</v>
      </c>
      <c r="BM139" s="20" t="s">
        <v>154</v>
      </c>
      <c r="BN139" s="20" t="s">
        <v>201</v>
      </c>
    </row>
    <row r="140" spans="2:66" s="1" customFormat="1" ht="25.5" customHeight="1">
      <c r="B140" s="133"/>
      <c r="C140" s="161" t="s">
        <v>202</v>
      </c>
      <c r="D140" s="161" t="s">
        <v>150</v>
      </c>
      <c r="E140" s="162" t="s">
        <v>196</v>
      </c>
      <c r="F140" s="260" t="s">
        <v>197</v>
      </c>
      <c r="G140" s="260"/>
      <c r="H140" s="260"/>
      <c r="I140" s="260"/>
      <c r="J140" s="198"/>
      <c r="K140" s="163" t="s">
        <v>153</v>
      </c>
      <c r="L140" s="296">
        <v>1242.518</v>
      </c>
      <c r="M140" s="242">
        <v>0</v>
      </c>
      <c r="N140" s="242"/>
      <c r="O140" s="259">
        <f t="shared" si="5"/>
        <v>0</v>
      </c>
      <c r="P140" s="259"/>
      <c r="Q140" s="259"/>
      <c r="R140" s="259"/>
      <c r="S140" s="135"/>
      <c r="U140" s="164" t="s">
        <v>5</v>
      </c>
      <c r="V140" s="45" t="s">
        <v>40</v>
      </c>
      <c r="W140" s="37"/>
      <c r="X140" s="165">
        <f t="shared" si="6"/>
        <v>0</v>
      </c>
      <c r="Y140" s="165">
        <v>0</v>
      </c>
      <c r="Z140" s="165">
        <f t="shared" si="7"/>
        <v>0</v>
      </c>
      <c r="AA140" s="165">
        <v>0</v>
      </c>
      <c r="AB140" s="166">
        <f t="shared" si="8"/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 t="shared" si="9"/>
        <v>0</v>
      </c>
      <c r="BG140" s="107">
        <f t="shared" si="10"/>
        <v>0</v>
      </c>
      <c r="BH140" s="107">
        <f t="shared" si="11"/>
        <v>0</v>
      </c>
      <c r="BI140" s="107">
        <f t="shared" si="12"/>
        <v>0</v>
      </c>
      <c r="BJ140" s="107">
        <f t="shared" si="13"/>
        <v>0</v>
      </c>
      <c r="BK140" s="20" t="s">
        <v>128</v>
      </c>
      <c r="BL140" s="167">
        <f t="shared" si="14"/>
        <v>0</v>
      </c>
      <c r="BM140" s="20" t="s">
        <v>154</v>
      </c>
      <c r="BN140" s="20" t="s">
        <v>205</v>
      </c>
    </row>
    <row r="141" spans="2:66" s="1" customFormat="1" ht="25.5" customHeight="1">
      <c r="B141" s="133"/>
      <c r="C141" s="161" t="s">
        <v>179</v>
      </c>
      <c r="D141" s="161" t="s">
        <v>150</v>
      </c>
      <c r="E141" s="162" t="s">
        <v>398</v>
      </c>
      <c r="F141" s="260" t="s">
        <v>399</v>
      </c>
      <c r="G141" s="260"/>
      <c r="H141" s="260"/>
      <c r="I141" s="260"/>
      <c r="J141" s="198"/>
      <c r="K141" s="163" t="s">
        <v>153</v>
      </c>
      <c r="L141" s="296">
        <v>700</v>
      </c>
      <c r="M141" s="242">
        <v>0</v>
      </c>
      <c r="N141" s="242"/>
      <c r="O141" s="259">
        <f t="shared" si="5"/>
        <v>0</v>
      </c>
      <c r="P141" s="259"/>
      <c r="Q141" s="259"/>
      <c r="R141" s="259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154</v>
      </c>
      <c r="AU141" s="20" t="s">
        <v>150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208</v>
      </c>
    </row>
    <row r="142" spans="2:66" s="9" customFormat="1" ht="29.85" customHeight="1">
      <c r="B142" s="150"/>
      <c r="C142" s="151"/>
      <c r="D142" s="160" t="s">
        <v>116</v>
      </c>
      <c r="E142" s="160"/>
      <c r="F142" s="160"/>
      <c r="G142" s="160"/>
      <c r="H142" s="160"/>
      <c r="I142" s="160"/>
      <c r="J142" s="160"/>
      <c r="K142" s="160"/>
      <c r="L142" s="298"/>
      <c r="M142" s="160"/>
      <c r="N142" s="160"/>
      <c r="O142" s="281">
        <f>BL142</f>
        <v>0</v>
      </c>
      <c r="P142" s="282"/>
      <c r="Q142" s="282"/>
      <c r="R142" s="282"/>
      <c r="S142" s="153"/>
      <c r="U142" s="154"/>
      <c r="V142" s="151"/>
      <c r="W142" s="151"/>
      <c r="X142" s="155">
        <v>0</v>
      </c>
      <c r="Y142" s="151"/>
      <c r="Z142" s="155">
        <v>0</v>
      </c>
      <c r="AA142" s="151"/>
      <c r="AB142" s="156">
        <v>0</v>
      </c>
      <c r="AS142" s="157" t="s">
        <v>15</v>
      </c>
      <c r="AU142" s="158" t="s">
        <v>72</v>
      </c>
      <c r="AV142" s="158" t="s">
        <v>15</v>
      </c>
      <c r="AZ142" s="157" t="s">
        <v>149</v>
      </c>
      <c r="BL142" s="159">
        <v>0</v>
      </c>
    </row>
    <row r="143" spans="2:66" s="9" customFormat="1" ht="19.899999999999999" customHeight="1">
      <c r="B143" s="150"/>
      <c r="C143" s="151"/>
      <c r="D143" s="160" t="s">
        <v>117</v>
      </c>
      <c r="E143" s="160"/>
      <c r="F143" s="160"/>
      <c r="G143" s="160"/>
      <c r="H143" s="160"/>
      <c r="I143" s="160"/>
      <c r="J143" s="160"/>
      <c r="K143" s="160"/>
      <c r="L143" s="298"/>
      <c r="M143" s="160"/>
      <c r="N143" s="160"/>
      <c r="O143" s="248">
        <f>BL143</f>
        <v>0</v>
      </c>
      <c r="P143" s="249"/>
      <c r="Q143" s="249"/>
      <c r="R143" s="249"/>
      <c r="S143" s="153"/>
      <c r="U143" s="154"/>
      <c r="V143" s="151"/>
      <c r="W143" s="151"/>
      <c r="X143" s="155">
        <f>SUM(X144:X145)</f>
        <v>0</v>
      </c>
      <c r="Y143" s="151"/>
      <c r="Z143" s="155">
        <f>SUM(Z144:Z145)</f>
        <v>3.1057600000000001</v>
      </c>
      <c r="AA143" s="151"/>
      <c r="AB143" s="156">
        <f>SUM(AB144:AB145)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SUM(BL144:BL145)</f>
        <v>0</v>
      </c>
    </row>
    <row r="144" spans="2:66" s="1" customFormat="1" ht="25.5" customHeight="1">
      <c r="B144" s="133"/>
      <c r="C144" s="161" t="s">
        <v>209</v>
      </c>
      <c r="D144" s="161" t="s">
        <v>150</v>
      </c>
      <c r="E144" s="162" t="s">
        <v>218</v>
      </c>
      <c r="F144" s="260" t="s">
        <v>219</v>
      </c>
      <c r="G144" s="260"/>
      <c r="H144" s="260"/>
      <c r="I144" s="260"/>
      <c r="J144" s="198"/>
      <c r="K144" s="163" t="s">
        <v>212</v>
      </c>
      <c r="L144" s="296">
        <v>28</v>
      </c>
      <c r="M144" s="242">
        <v>0</v>
      </c>
      <c r="N144" s="242"/>
      <c r="O144" s="259">
        <f>ROUND(M144*L144,3)</f>
        <v>0</v>
      </c>
      <c r="P144" s="259"/>
      <c r="Q144" s="259"/>
      <c r="R144" s="259"/>
      <c r="S144" s="135"/>
      <c r="U144" s="164" t="s">
        <v>5</v>
      </c>
      <c r="V144" s="45" t="s">
        <v>40</v>
      </c>
      <c r="W144" s="37"/>
      <c r="X144" s="165">
        <f>W144*L144</f>
        <v>0</v>
      </c>
      <c r="Y144" s="165">
        <v>0.11092</v>
      </c>
      <c r="Z144" s="165">
        <f>Y144*L144</f>
        <v>3.1057600000000001</v>
      </c>
      <c r="AA144" s="165">
        <v>0</v>
      </c>
      <c r="AB144" s="166">
        <f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>IF(V144="základná",O144,0)</f>
        <v>0</v>
      </c>
      <c r="BG144" s="107">
        <f>IF(V144="znížená",O144,0)</f>
        <v>0</v>
      </c>
      <c r="BH144" s="107">
        <f>IF(V144="zákl. prenesená",O144,0)</f>
        <v>0</v>
      </c>
      <c r="BI144" s="107">
        <f>IF(V144="zníž. prenesená",O144,0)</f>
        <v>0</v>
      </c>
      <c r="BJ144" s="107">
        <f>IF(V144="nulová",O144,0)</f>
        <v>0</v>
      </c>
      <c r="BK144" s="20" t="s">
        <v>128</v>
      </c>
      <c r="BL144" s="167">
        <f>ROUND(M144*L144,3)</f>
        <v>0</v>
      </c>
      <c r="BM144" s="20" t="s">
        <v>154</v>
      </c>
      <c r="BN144" s="20" t="s">
        <v>213</v>
      </c>
    </row>
    <row r="145" spans="2:66" s="1" customFormat="1" ht="16.5" customHeight="1">
      <c r="B145" s="133"/>
      <c r="C145" s="168" t="s">
        <v>183</v>
      </c>
      <c r="D145" s="168" t="s">
        <v>190</v>
      </c>
      <c r="E145" s="169" t="s">
        <v>221</v>
      </c>
      <c r="F145" s="256" t="s">
        <v>400</v>
      </c>
      <c r="G145" s="256"/>
      <c r="H145" s="256"/>
      <c r="I145" s="256"/>
      <c r="J145" s="170"/>
      <c r="K145" s="171" t="s">
        <v>212</v>
      </c>
      <c r="L145" s="297">
        <v>28.28</v>
      </c>
      <c r="M145" s="257">
        <v>0</v>
      </c>
      <c r="N145" s="257"/>
      <c r="O145" s="258">
        <f>ROUND(M145*L145,3)</f>
        <v>0</v>
      </c>
      <c r="P145" s="259"/>
      <c r="Q145" s="259"/>
      <c r="R145" s="259"/>
      <c r="S145" s="135"/>
      <c r="U145" s="164" t="s">
        <v>5</v>
      </c>
      <c r="V145" s="45" t="s">
        <v>40</v>
      </c>
      <c r="W145" s="37"/>
      <c r="X145" s="165">
        <f>W145*L145</f>
        <v>0</v>
      </c>
      <c r="Y145" s="165">
        <v>0</v>
      </c>
      <c r="Z145" s="165">
        <f>Y145*L145</f>
        <v>0</v>
      </c>
      <c r="AA145" s="165">
        <v>0</v>
      </c>
      <c r="AB145" s="166">
        <f>AA145*L145</f>
        <v>0</v>
      </c>
      <c r="AS145" s="20" t="s">
        <v>165</v>
      </c>
      <c r="AU145" s="20" t="s">
        <v>190</v>
      </c>
      <c r="AV145" s="20" t="s">
        <v>128</v>
      </c>
      <c r="AZ145" s="20" t="s">
        <v>149</v>
      </c>
      <c r="BF145" s="107">
        <f>IF(V145="základná",O145,0)</f>
        <v>0</v>
      </c>
      <c r="BG145" s="107">
        <f>IF(V145="znížená",O145,0)</f>
        <v>0</v>
      </c>
      <c r="BH145" s="107">
        <f>IF(V145="zákl. prenesená",O145,0)</f>
        <v>0</v>
      </c>
      <c r="BI145" s="107">
        <f>IF(V145="zníž. prenesená",O145,0)</f>
        <v>0</v>
      </c>
      <c r="BJ145" s="107">
        <f>IF(V145="nulová",O145,0)</f>
        <v>0</v>
      </c>
      <c r="BK145" s="20" t="s">
        <v>128</v>
      </c>
      <c r="BL145" s="167">
        <f>ROUND(M145*L145,3)</f>
        <v>0</v>
      </c>
      <c r="BM145" s="20" t="s">
        <v>154</v>
      </c>
      <c r="BN145" s="20" t="s">
        <v>216</v>
      </c>
    </row>
    <row r="146" spans="2:66" s="9" customFormat="1" ht="29.85" customHeight="1">
      <c r="B146" s="150"/>
      <c r="C146" s="151"/>
      <c r="D146" s="160" t="s">
        <v>119</v>
      </c>
      <c r="E146" s="160"/>
      <c r="F146" s="160"/>
      <c r="G146" s="160"/>
      <c r="H146" s="160"/>
      <c r="I146" s="160"/>
      <c r="J146" s="160"/>
      <c r="K146" s="160"/>
      <c r="L146" s="298"/>
      <c r="M146" s="160"/>
      <c r="N146" s="160"/>
      <c r="O146" s="250">
        <f>BL146</f>
        <v>0</v>
      </c>
      <c r="P146" s="251"/>
      <c r="Q146" s="251"/>
      <c r="R146" s="251"/>
      <c r="S146" s="153"/>
      <c r="U146" s="154"/>
      <c r="V146" s="151"/>
      <c r="W146" s="151"/>
      <c r="X146" s="155">
        <f>SUM(X147:X161)</f>
        <v>0</v>
      </c>
      <c r="Y146" s="151"/>
      <c r="Z146" s="155">
        <f>SUM(Z147:Z161)</f>
        <v>2506.6320000000001</v>
      </c>
      <c r="AA146" s="151"/>
      <c r="AB146" s="156">
        <f>SUM(AB147:AB161)</f>
        <v>0</v>
      </c>
      <c r="AS146" s="157" t="s">
        <v>15</v>
      </c>
      <c r="AU146" s="158" t="s">
        <v>72</v>
      </c>
      <c r="AV146" s="158" t="s">
        <v>15</v>
      </c>
      <c r="AZ146" s="157" t="s">
        <v>149</v>
      </c>
      <c r="BL146" s="159">
        <f>SUM(BL147:BL161)</f>
        <v>0</v>
      </c>
    </row>
    <row r="147" spans="2:66" s="1" customFormat="1" ht="38.25" customHeight="1">
      <c r="B147" s="133"/>
      <c r="C147" s="161" t="s">
        <v>217</v>
      </c>
      <c r="D147" s="161" t="s">
        <v>150</v>
      </c>
      <c r="E147" s="162" t="s">
        <v>232</v>
      </c>
      <c r="F147" s="260" t="s">
        <v>233</v>
      </c>
      <c r="G147" s="260"/>
      <c r="H147" s="260"/>
      <c r="I147" s="260"/>
      <c r="J147" s="198"/>
      <c r="K147" s="163" t="s">
        <v>153</v>
      </c>
      <c r="L147" s="296">
        <v>280.35000000000002</v>
      </c>
      <c r="M147" s="242">
        <v>0</v>
      </c>
      <c r="N147" s="242"/>
      <c r="O147" s="259">
        <f t="shared" ref="O147:O161" si="15">ROUND(M147*L147,3)</f>
        <v>0</v>
      </c>
      <c r="P147" s="259"/>
      <c r="Q147" s="259"/>
      <c r="R147" s="259"/>
      <c r="S147" s="135"/>
      <c r="U147" s="164" t="s">
        <v>5</v>
      </c>
      <c r="V147" s="45" t="s">
        <v>40</v>
      </c>
      <c r="W147" s="37"/>
      <c r="X147" s="165">
        <f t="shared" ref="X147:X161" si="16">W147*L147</f>
        <v>0</v>
      </c>
      <c r="Y147" s="165">
        <v>0.36834000356697</v>
      </c>
      <c r="Z147" s="165">
        <f t="shared" ref="Z147:Z161" si="17">Y147*L147</f>
        <v>103.26412000000005</v>
      </c>
      <c r="AA147" s="165">
        <v>0</v>
      </c>
      <c r="AB147" s="166">
        <f t="shared" ref="AB147:AB161" si="18">AA147*L147</f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ref="BF147:BF161" si="19">IF(V147="základná",O147,0)</f>
        <v>0</v>
      </c>
      <c r="BG147" s="107">
        <f t="shared" ref="BG147:BG161" si="20">IF(V147="znížená",O147,0)</f>
        <v>0</v>
      </c>
      <c r="BH147" s="107">
        <f t="shared" ref="BH147:BH161" si="21">IF(V147="zákl. prenesená",O147,0)</f>
        <v>0</v>
      </c>
      <c r="BI147" s="107">
        <f t="shared" ref="BI147:BI161" si="22">IF(V147="zníž. prenesená",O147,0)</f>
        <v>0</v>
      </c>
      <c r="BJ147" s="107">
        <f t="shared" ref="BJ147:BJ161" si="23">IF(V147="nulová",O147,0)</f>
        <v>0</v>
      </c>
      <c r="BK147" s="20" t="s">
        <v>128</v>
      </c>
      <c r="BL147" s="167">
        <f t="shared" ref="BL147:BL161" si="24">ROUND(M147*L147,3)</f>
        <v>0</v>
      </c>
      <c r="BM147" s="20" t="s">
        <v>154</v>
      </c>
      <c r="BN147" s="20" t="s">
        <v>220</v>
      </c>
    </row>
    <row r="148" spans="2:66" s="1" customFormat="1" ht="25.5" customHeight="1">
      <c r="B148" s="133"/>
      <c r="C148" s="161" t="s">
        <v>10</v>
      </c>
      <c r="D148" s="161" t="s">
        <v>150</v>
      </c>
      <c r="E148" s="162" t="s">
        <v>235</v>
      </c>
      <c r="F148" s="260" t="s">
        <v>236</v>
      </c>
      <c r="G148" s="260"/>
      <c r="H148" s="260"/>
      <c r="I148" s="260"/>
      <c r="J148" s="198"/>
      <c r="K148" s="163" t="s">
        <v>153</v>
      </c>
      <c r="L148" s="296">
        <v>2304.2249999999999</v>
      </c>
      <c r="M148" s="242">
        <v>0</v>
      </c>
      <c r="N148" s="242"/>
      <c r="O148" s="259">
        <f t="shared" si="15"/>
        <v>0</v>
      </c>
      <c r="P148" s="259"/>
      <c r="Q148" s="259"/>
      <c r="R148" s="259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0.37080000000000002</v>
      </c>
      <c r="Z148" s="165">
        <f t="shared" si="17"/>
        <v>854.40663000000006</v>
      </c>
      <c r="AA148" s="165">
        <v>0</v>
      </c>
      <c r="AB148" s="166">
        <f t="shared" si="18"/>
        <v>0</v>
      </c>
      <c r="AS148" s="20" t="s">
        <v>154</v>
      </c>
      <c r="AU148" s="20" t="s">
        <v>150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223</v>
      </c>
    </row>
    <row r="149" spans="2:66" s="1" customFormat="1" ht="38.25" customHeight="1">
      <c r="B149" s="133"/>
      <c r="C149" s="161" t="s">
        <v>224</v>
      </c>
      <c r="D149" s="161" t="s">
        <v>150</v>
      </c>
      <c r="E149" s="162" t="s">
        <v>401</v>
      </c>
      <c r="F149" s="260" t="s">
        <v>402</v>
      </c>
      <c r="G149" s="260"/>
      <c r="H149" s="260"/>
      <c r="I149" s="260"/>
      <c r="J149" s="198"/>
      <c r="K149" s="163" t="s">
        <v>153</v>
      </c>
      <c r="L149" s="296">
        <v>419</v>
      </c>
      <c r="M149" s="242">
        <v>0</v>
      </c>
      <c r="N149" s="242"/>
      <c r="O149" s="259">
        <f t="shared" si="15"/>
        <v>0</v>
      </c>
      <c r="P149" s="259"/>
      <c r="Q149" s="259"/>
      <c r="R149" s="259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0.18093999999999999</v>
      </c>
      <c r="Z149" s="165">
        <f t="shared" si="17"/>
        <v>75.813859999999991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227</v>
      </c>
    </row>
    <row r="150" spans="2:66" s="1" customFormat="1" ht="38.25" customHeight="1">
      <c r="B150" s="133"/>
      <c r="C150" s="161" t="s">
        <v>189</v>
      </c>
      <c r="D150" s="161" t="s">
        <v>150</v>
      </c>
      <c r="E150" s="162" t="s">
        <v>403</v>
      </c>
      <c r="F150" s="260" t="s">
        <v>404</v>
      </c>
      <c r="G150" s="260"/>
      <c r="H150" s="260"/>
      <c r="I150" s="260"/>
      <c r="J150" s="198"/>
      <c r="K150" s="163" t="s">
        <v>153</v>
      </c>
      <c r="L150" s="296">
        <v>1474.2</v>
      </c>
      <c r="M150" s="242">
        <v>0</v>
      </c>
      <c r="N150" s="242"/>
      <c r="O150" s="259">
        <f t="shared" si="15"/>
        <v>0</v>
      </c>
      <c r="P150" s="259"/>
      <c r="Q150" s="259"/>
      <c r="R150" s="259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0.28730999864333201</v>
      </c>
      <c r="Z150" s="165">
        <f t="shared" si="17"/>
        <v>423.55240000000003</v>
      </c>
      <c r="AA150" s="165">
        <v>0</v>
      </c>
      <c r="AB150" s="166">
        <f t="shared" si="18"/>
        <v>0</v>
      </c>
      <c r="AS150" s="20" t="s">
        <v>154</v>
      </c>
      <c r="AU150" s="20" t="s">
        <v>150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230</v>
      </c>
    </row>
    <row r="151" spans="2:66" s="1" customFormat="1" ht="38.25" customHeight="1">
      <c r="B151" s="133"/>
      <c r="C151" s="161" t="s">
        <v>231</v>
      </c>
      <c r="D151" s="161" t="s">
        <v>150</v>
      </c>
      <c r="E151" s="162" t="s">
        <v>405</v>
      </c>
      <c r="F151" s="260" t="s">
        <v>406</v>
      </c>
      <c r="G151" s="260"/>
      <c r="H151" s="260"/>
      <c r="I151" s="260"/>
      <c r="J151" s="198"/>
      <c r="K151" s="163" t="s">
        <v>153</v>
      </c>
      <c r="L151" s="296">
        <v>439.95</v>
      </c>
      <c r="M151" s="242">
        <v>0</v>
      </c>
      <c r="N151" s="242"/>
      <c r="O151" s="259">
        <f t="shared" si="15"/>
        <v>0</v>
      </c>
      <c r="P151" s="259"/>
      <c r="Q151" s="259"/>
      <c r="R151" s="259"/>
      <c r="S151" s="135"/>
      <c r="U151" s="164" t="s">
        <v>5</v>
      </c>
      <c r="V151" s="45" t="s">
        <v>40</v>
      </c>
      <c r="W151" s="37"/>
      <c r="X151" s="165">
        <f t="shared" si="16"/>
        <v>0</v>
      </c>
      <c r="Y151" s="165">
        <v>0.43096999659052199</v>
      </c>
      <c r="Z151" s="165">
        <f t="shared" si="17"/>
        <v>189.60525000000015</v>
      </c>
      <c r="AA151" s="165">
        <v>0</v>
      </c>
      <c r="AB151" s="166">
        <f t="shared" si="1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19"/>
        <v>0</v>
      </c>
      <c r="BG151" s="107">
        <f t="shared" si="20"/>
        <v>0</v>
      </c>
      <c r="BH151" s="107">
        <f t="shared" si="21"/>
        <v>0</v>
      </c>
      <c r="BI151" s="107">
        <f t="shared" si="22"/>
        <v>0</v>
      </c>
      <c r="BJ151" s="107">
        <f t="shared" si="23"/>
        <v>0</v>
      </c>
      <c r="BK151" s="20" t="s">
        <v>128</v>
      </c>
      <c r="BL151" s="167">
        <f t="shared" si="24"/>
        <v>0</v>
      </c>
      <c r="BM151" s="20" t="s">
        <v>154</v>
      </c>
      <c r="BN151" s="20" t="s">
        <v>234</v>
      </c>
    </row>
    <row r="152" spans="2:66" s="1" customFormat="1" ht="25.5" customHeight="1">
      <c r="B152" s="133"/>
      <c r="C152" s="161" t="s">
        <v>194</v>
      </c>
      <c r="D152" s="161" t="s">
        <v>150</v>
      </c>
      <c r="E152" s="162" t="s">
        <v>242</v>
      </c>
      <c r="F152" s="260" t="s">
        <v>243</v>
      </c>
      <c r="G152" s="260"/>
      <c r="H152" s="260"/>
      <c r="I152" s="260"/>
      <c r="J152" s="198"/>
      <c r="K152" s="163" t="s">
        <v>153</v>
      </c>
      <c r="L152" s="296">
        <v>934</v>
      </c>
      <c r="M152" s="242">
        <v>0</v>
      </c>
      <c r="N152" s="242"/>
      <c r="O152" s="259">
        <f t="shared" si="15"/>
        <v>0</v>
      </c>
      <c r="P152" s="259"/>
      <c r="Q152" s="259"/>
      <c r="R152" s="259"/>
      <c r="S152" s="135"/>
      <c r="U152" s="164" t="s">
        <v>5</v>
      </c>
      <c r="V152" s="45" t="s">
        <v>40</v>
      </c>
      <c r="W152" s="37"/>
      <c r="X152" s="165">
        <f t="shared" si="16"/>
        <v>0</v>
      </c>
      <c r="Y152" s="165">
        <v>3.4000000000000002E-4</v>
      </c>
      <c r="Z152" s="165">
        <f t="shared" si="17"/>
        <v>0.31756000000000001</v>
      </c>
      <c r="AA152" s="165">
        <v>0</v>
      </c>
      <c r="AB152" s="166">
        <f t="shared" si="18"/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si="19"/>
        <v>0</v>
      </c>
      <c r="BG152" s="107">
        <f t="shared" si="20"/>
        <v>0</v>
      </c>
      <c r="BH152" s="107">
        <f t="shared" si="21"/>
        <v>0</v>
      </c>
      <c r="BI152" s="107">
        <f t="shared" si="22"/>
        <v>0</v>
      </c>
      <c r="BJ152" s="107">
        <f t="shared" si="23"/>
        <v>0</v>
      </c>
      <c r="BK152" s="20" t="s">
        <v>128</v>
      </c>
      <c r="BL152" s="167">
        <f t="shared" si="24"/>
        <v>0</v>
      </c>
      <c r="BM152" s="20" t="s">
        <v>154</v>
      </c>
      <c r="BN152" s="20" t="s">
        <v>237</v>
      </c>
    </row>
    <row r="153" spans="2:66" s="1" customFormat="1" ht="38.25" customHeight="1">
      <c r="B153" s="133"/>
      <c r="C153" s="161" t="s">
        <v>238</v>
      </c>
      <c r="D153" s="161" t="s">
        <v>150</v>
      </c>
      <c r="E153" s="162" t="s">
        <v>407</v>
      </c>
      <c r="F153" s="260" t="s">
        <v>408</v>
      </c>
      <c r="G153" s="260"/>
      <c r="H153" s="260"/>
      <c r="I153" s="260"/>
      <c r="J153" s="198"/>
      <c r="K153" s="163" t="s">
        <v>153</v>
      </c>
      <c r="L153" s="296">
        <v>419</v>
      </c>
      <c r="M153" s="242">
        <v>0</v>
      </c>
      <c r="N153" s="242"/>
      <c r="O153" s="259">
        <f t="shared" si="15"/>
        <v>0</v>
      </c>
      <c r="P153" s="259"/>
      <c r="Q153" s="259"/>
      <c r="R153" s="259"/>
      <c r="S153" s="135"/>
      <c r="U153" s="164" t="s">
        <v>5</v>
      </c>
      <c r="V153" s="45" t="s">
        <v>40</v>
      </c>
      <c r="W153" s="37"/>
      <c r="X153" s="165">
        <f t="shared" si="16"/>
        <v>0</v>
      </c>
      <c r="Y153" s="165">
        <v>7.1000000000000002E-4</v>
      </c>
      <c r="Z153" s="165">
        <f t="shared" si="17"/>
        <v>0.29749000000000003</v>
      </c>
      <c r="AA153" s="165">
        <v>0</v>
      </c>
      <c r="AB153" s="166">
        <f t="shared" si="1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19"/>
        <v>0</v>
      </c>
      <c r="BG153" s="107">
        <f t="shared" si="20"/>
        <v>0</v>
      </c>
      <c r="BH153" s="107">
        <f t="shared" si="21"/>
        <v>0</v>
      </c>
      <c r="BI153" s="107">
        <f t="shared" si="22"/>
        <v>0</v>
      </c>
      <c r="BJ153" s="107">
        <f t="shared" si="23"/>
        <v>0</v>
      </c>
      <c r="BK153" s="20" t="s">
        <v>128</v>
      </c>
      <c r="BL153" s="167">
        <f t="shared" si="24"/>
        <v>0</v>
      </c>
      <c r="BM153" s="20" t="s">
        <v>154</v>
      </c>
      <c r="BN153" s="20" t="s">
        <v>241</v>
      </c>
    </row>
    <row r="154" spans="2:66" s="1" customFormat="1" ht="38.25" customHeight="1">
      <c r="B154" s="133"/>
      <c r="C154" s="161" t="s">
        <v>198</v>
      </c>
      <c r="D154" s="161" t="s">
        <v>150</v>
      </c>
      <c r="E154" s="162" t="s">
        <v>249</v>
      </c>
      <c r="F154" s="260" t="s">
        <v>250</v>
      </c>
      <c r="G154" s="260"/>
      <c r="H154" s="260"/>
      <c r="I154" s="260"/>
      <c r="J154" s="198"/>
      <c r="K154" s="163" t="s">
        <v>153</v>
      </c>
      <c r="L154" s="296">
        <v>1030</v>
      </c>
      <c r="M154" s="242">
        <v>0</v>
      </c>
      <c r="N154" s="242"/>
      <c r="O154" s="259">
        <f t="shared" si="15"/>
        <v>0</v>
      </c>
      <c r="P154" s="259"/>
      <c r="Q154" s="259"/>
      <c r="R154" s="259"/>
      <c r="S154" s="135"/>
      <c r="U154" s="164" t="s">
        <v>5</v>
      </c>
      <c r="V154" s="45" t="s">
        <v>40</v>
      </c>
      <c r="W154" s="37"/>
      <c r="X154" s="165">
        <f t="shared" si="16"/>
        <v>0</v>
      </c>
      <c r="Y154" s="165">
        <v>0.10374</v>
      </c>
      <c r="Z154" s="165">
        <f t="shared" si="17"/>
        <v>106.8522</v>
      </c>
      <c r="AA154" s="165">
        <v>0</v>
      </c>
      <c r="AB154" s="166">
        <f t="shared" si="1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19"/>
        <v>0</v>
      </c>
      <c r="BG154" s="107">
        <f t="shared" si="20"/>
        <v>0</v>
      </c>
      <c r="BH154" s="107">
        <f t="shared" si="21"/>
        <v>0</v>
      </c>
      <c r="BI154" s="107">
        <f t="shared" si="22"/>
        <v>0</v>
      </c>
      <c r="BJ154" s="107">
        <f t="shared" si="23"/>
        <v>0</v>
      </c>
      <c r="BK154" s="20" t="s">
        <v>128</v>
      </c>
      <c r="BL154" s="167">
        <f t="shared" si="24"/>
        <v>0</v>
      </c>
      <c r="BM154" s="20" t="s">
        <v>154</v>
      </c>
      <c r="BN154" s="20" t="s">
        <v>244</v>
      </c>
    </row>
    <row r="155" spans="2:66" s="1" customFormat="1" ht="38.25" customHeight="1">
      <c r="B155" s="133"/>
      <c r="C155" s="161" t="s">
        <v>245</v>
      </c>
      <c r="D155" s="161" t="s">
        <v>150</v>
      </c>
      <c r="E155" s="162" t="s">
        <v>409</v>
      </c>
      <c r="F155" s="260" t="s">
        <v>410</v>
      </c>
      <c r="G155" s="260"/>
      <c r="H155" s="260"/>
      <c r="I155" s="260"/>
      <c r="J155" s="198"/>
      <c r="K155" s="163" t="s">
        <v>153</v>
      </c>
      <c r="L155" s="296">
        <v>419</v>
      </c>
      <c r="M155" s="242">
        <v>0</v>
      </c>
      <c r="N155" s="242"/>
      <c r="O155" s="259">
        <f t="shared" si="15"/>
        <v>0</v>
      </c>
      <c r="P155" s="259"/>
      <c r="Q155" s="259"/>
      <c r="R155" s="259"/>
      <c r="S155" s="135"/>
      <c r="U155" s="164" t="s">
        <v>5</v>
      </c>
      <c r="V155" s="45" t="s">
        <v>40</v>
      </c>
      <c r="W155" s="37"/>
      <c r="X155" s="165">
        <f t="shared" si="16"/>
        <v>0</v>
      </c>
      <c r="Y155" s="165">
        <v>0.12966</v>
      </c>
      <c r="Z155" s="165">
        <f t="shared" si="17"/>
        <v>54.327539999999999</v>
      </c>
      <c r="AA155" s="165">
        <v>0</v>
      </c>
      <c r="AB155" s="166">
        <f t="shared" si="18"/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si="19"/>
        <v>0</v>
      </c>
      <c r="BG155" s="107">
        <f t="shared" si="20"/>
        <v>0</v>
      </c>
      <c r="BH155" s="107">
        <f t="shared" si="21"/>
        <v>0</v>
      </c>
      <c r="BI155" s="107">
        <f t="shared" si="22"/>
        <v>0</v>
      </c>
      <c r="BJ155" s="107">
        <f t="shared" si="23"/>
        <v>0</v>
      </c>
      <c r="BK155" s="20" t="s">
        <v>128</v>
      </c>
      <c r="BL155" s="167">
        <f t="shared" si="24"/>
        <v>0</v>
      </c>
      <c r="BM155" s="20" t="s">
        <v>154</v>
      </c>
      <c r="BN155" s="20" t="s">
        <v>248</v>
      </c>
    </row>
    <row r="156" spans="2:66" s="1" customFormat="1" ht="25.5" customHeight="1">
      <c r="B156" s="133"/>
      <c r="C156" s="161" t="s">
        <v>201</v>
      </c>
      <c r="D156" s="161" t="s">
        <v>150</v>
      </c>
      <c r="E156" s="162" t="s">
        <v>411</v>
      </c>
      <c r="F156" s="260" t="s">
        <v>412</v>
      </c>
      <c r="G156" s="260"/>
      <c r="H156" s="260"/>
      <c r="I156" s="260"/>
      <c r="J156" s="198"/>
      <c r="K156" s="163" t="s">
        <v>153</v>
      </c>
      <c r="L156" s="296">
        <v>301.75</v>
      </c>
      <c r="M156" s="242">
        <v>0</v>
      </c>
      <c r="N156" s="242"/>
      <c r="O156" s="259">
        <f t="shared" si="15"/>
        <v>0</v>
      </c>
      <c r="P156" s="259"/>
      <c r="Q156" s="259"/>
      <c r="R156" s="259"/>
      <c r="S156" s="135"/>
      <c r="U156" s="164" t="s">
        <v>5</v>
      </c>
      <c r="V156" s="45" t="s">
        <v>40</v>
      </c>
      <c r="W156" s="37"/>
      <c r="X156" s="165">
        <f t="shared" si="16"/>
        <v>0</v>
      </c>
      <c r="Y156" s="165">
        <v>0.1512</v>
      </c>
      <c r="Z156" s="165">
        <f t="shared" si="17"/>
        <v>45.624600000000001</v>
      </c>
      <c r="AA156" s="165">
        <v>0</v>
      </c>
      <c r="AB156" s="166">
        <f t="shared" si="1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19"/>
        <v>0</v>
      </c>
      <c r="BG156" s="107">
        <f t="shared" si="20"/>
        <v>0</v>
      </c>
      <c r="BH156" s="107">
        <f t="shared" si="21"/>
        <v>0</v>
      </c>
      <c r="BI156" s="107">
        <f t="shared" si="22"/>
        <v>0</v>
      </c>
      <c r="BJ156" s="107">
        <f t="shared" si="23"/>
        <v>0</v>
      </c>
      <c r="BK156" s="20" t="s">
        <v>128</v>
      </c>
      <c r="BL156" s="167">
        <f t="shared" si="24"/>
        <v>0</v>
      </c>
      <c r="BM156" s="20" t="s">
        <v>154</v>
      </c>
      <c r="BN156" s="20" t="s">
        <v>251</v>
      </c>
    </row>
    <row r="157" spans="2:66" s="1" customFormat="1" ht="16.5" customHeight="1">
      <c r="B157" s="133"/>
      <c r="C157" s="168" t="s">
        <v>252</v>
      </c>
      <c r="D157" s="168" t="s">
        <v>190</v>
      </c>
      <c r="E157" s="169" t="s">
        <v>413</v>
      </c>
      <c r="F157" s="256" t="s">
        <v>414</v>
      </c>
      <c r="G157" s="256"/>
      <c r="H157" s="256"/>
      <c r="I157" s="256"/>
      <c r="J157" s="170"/>
      <c r="K157" s="171" t="s">
        <v>212</v>
      </c>
      <c r="L157" s="297">
        <v>2414</v>
      </c>
      <c r="M157" s="257">
        <v>0</v>
      </c>
      <c r="N157" s="257"/>
      <c r="O157" s="258">
        <f t="shared" si="15"/>
        <v>0</v>
      </c>
      <c r="P157" s="259"/>
      <c r="Q157" s="259"/>
      <c r="R157" s="259"/>
      <c r="S157" s="135"/>
      <c r="U157" s="164" t="s">
        <v>5</v>
      </c>
      <c r="V157" s="45" t="s">
        <v>40</v>
      </c>
      <c r="W157" s="37"/>
      <c r="X157" s="165">
        <f t="shared" si="16"/>
        <v>0</v>
      </c>
      <c r="Y157" s="165">
        <v>2.2499999999999999E-2</v>
      </c>
      <c r="Z157" s="165">
        <f t="shared" si="17"/>
        <v>54.314999999999998</v>
      </c>
      <c r="AA157" s="165">
        <v>0</v>
      </c>
      <c r="AB157" s="166">
        <f t="shared" si="18"/>
        <v>0</v>
      </c>
      <c r="AS157" s="20" t="s">
        <v>165</v>
      </c>
      <c r="AU157" s="20" t="s">
        <v>190</v>
      </c>
      <c r="AV157" s="20" t="s">
        <v>128</v>
      </c>
      <c r="AZ157" s="20" t="s">
        <v>149</v>
      </c>
      <c r="BF157" s="107">
        <f t="shared" si="19"/>
        <v>0</v>
      </c>
      <c r="BG157" s="107">
        <f t="shared" si="20"/>
        <v>0</v>
      </c>
      <c r="BH157" s="107">
        <f t="shared" si="21"/>
        <v>0</v>
      </c>
      <c r="BI157" s="107">
        <f t="shared" si="22"/>
        <v>0</v>
      </c>
      <c r="BJ157" s="107">
        <f t="shared" si="23"/>
        <v>0</v>
      </c>
      <c r="BK157" s="20" t="s">
        <v>128</v>
      </c>
      <c r="BL157" s="167">
        <f t="shared" si="24"/>
        <v>0</v>
      </c>
      <c r="BM157" s="20" t="s">
        <v>154</v>
      </c>
      <c r="BN157" s="20" t="s">
        <v>255</v>
      </c>
    </row>
    <row r="158" spans="2:66" s="1" customFormat="1" ht="25.5" customHeight="1">
      <c r="B158" s="133"/>
      <c r="C158" s="161" t="s">
        <v>205</v>
      </c>
      <c r="D158" s="161" t="s">
        <v>150</v>
      </c>
      <c r="E158" s="162" t="s">
        <v>415</v>
      </c>
      <c r="F158" s="260" t="s">
        <v>416</v>
      </c>
      <c r="G158" s="260"/>
      <c r="H158" s="260"/>
      <c r="I158" s="260"/>
      <c r="J158" s="198"/>
      <c r="K158" s="163" t="s">
        <v>153</v>
      </c>
      <c r="L158" s="296">
        <v>1404</v>
      </c>
      <c r="M158" s="242">
        <v>0</v>
      </c>
      <c r="N158" s="242"/>
      <c r="O158" s="259">
        <f t="shared" si="15"/>
        <v>0</v>
      </c>
      <c r="P158" s="259"/>
      <c r="Q158" s="259"/>
      <c r="R158" s="259"/>
      <c r="S158" s="135"/>
      <c r="U158" s="164" t="s">
        <v>5</v>
      </c>
      <c r="V158" s="45" t="s">
        <v>40</v>
      </c>
      <c r="W158" s="37"/>
      <c r="X158" s="165">
        <f t="shared" si="16"/>
        <v>0</v>
      </c>
      <c r="Y158" s="165">
        <v>0.112</v>
      </c>
      <c r="Z158" s="165">
        <f t="shared" si="17"/>
        <v>157.24799999999999</v>
      </c>
      <c r="AA158" s="165">
        <v>0</v>
      </c>
      <c r="AB158" s="166">
        <f t="shared" si="1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19"/>
        <v>0</v>
      </c>
      <c r="BG158" s="107">
        <f t="shared" si="20"/>
        <v>0</v>
      </c>
      <c r="BH158" s="107">
        <f t="shared" si="21"/>
        <v>0</v>
      </c>
      <c r="BI158" s="107">
        <f t="shared" si="22"/>
        <v>0</v>
      </c>
      <c r="BJ158" s="107">
        <f t="shared" si="23"/>
        <v>0</v>
      </c>
      <c r="BK158" s="20" t="s">
        <v>128</v>
      </c>
      <c r="BL158" s="167">
        <f t="shared" si="24"/>
        <v>0</v>
      </c>
      <c r="BM158" s="20" t="s">
        <v>154</v>
      </c>
      <c r="BN158" s="20" t="s">
        <v>258</v>
      </c>
    </row>
    <row r="159" spans="2:66" s="1" customFormat="1" ht="25.5" customHeight="1">
      <c r="B159" s="133"/>
      <c r="C159" s="168" t="s">
        <v>259</v>
      </c>
      <c r="D159" s="168" t="s">
        <v>190</v>
      </c>
      <c r="E159" s="169" t="s">
        <v>417</v>
      </c>
      <c r="F159" s="256" t="s">
        <v>418</v>
      </c>
      <c r="G159" s="256"/>
      <c r="H159" s="256"/>
      <c r="I159" s="256"/>
      <c r="J159" s="170"/>
      <c r="K159" s="171" t="s">
        <v>153</v>
      </c>
      <c r="L159" s="297">
        <v>1432.08</v>
      </c>
      <c r="M159" s="257">
        <v>0</v>
      </c>
      <c r="N159" s="257"/>
      <c r="O159" s="258">
        <f t="shared" si="15"/>
        <v>0</v>
      </c>
      <c r="P159" s="259"/>
      <c r="Q159" s="259"/>
      <c r="R159" s="259"/>
      <c r="S159" s="135"/>
      <c r="U159" s="164" t="s">
        <v>5</v>
      </c>
      <c r="V159" s="45" t="s">
        <v>40</v>
      </c>
      <c r="W159" s="37"/>
      <c r="X159" s="165">
        <f t="shared" si="16"/>
        <v>0</v>
      </c>
      <c r="Y159" s="165">
        <v>0.18</v>
      </c>
      <c r="Z159" s="165">
        <f t="shared" si="17"/>
        <v>257.77439999999996</v>
      </c>
      <c r="AA159" s="165">
        <v>0</v>
      </c>
      <c r="AB159" s="166">
        <f t="shared" si="18"/>
        <v>0</v>
      </c>
      <c r="AS159" s="20" t="s">
        <v>165</v>
      </c>
      <c r="AU159" s="20" t="s">
        <v>190</v>
      </c>
      <c r="AV159" s="20" t="s">
        <v>128</v>
      </c>
      <c r="AZ159" s="20" t="s">
        <v>149</v>
      </c>
      <c r="BF159" s="107">
        <f t="shared" si="19"/>
        <v>0</v>
      </c>
      <c r="BG159" s="107">
        <f t="shared" si="20"/>
        <v>0</v>
      </c>
      <c r="BH159" s="107">
        <f t="shared" si="21"/>
        <v>0</v>
      </c>
      <c r="BI159" s="107">
        <f t="shared" si="22"/>
        <v>0</v>
      </c>
      <c r="BJ159" s="107">
        <f t="shared" si="23"/>
        <v>0</v>
      </c>
      <c r="BK159" s="20" t="s">
        <v>128</v>
      </c>
      <c r="BL159" s="167">
        <f t="shared" si="24"/>
        <v>0</v>
      </c>
      <c r="BM159" s="20" t="s">
        <v>154</v>
      </c>
      <c r="BN159" s="20" t="s">
        <v>262</v>
      </c>
    </row>
    <row r="160" spans="2:66" s="1" customFormat="1" ht="25.5" customHeight="1">
      <c r="B160" s="133"/>
      <c r="C160" s="161" t="s">
        <v>208</v>
      </c>
      <c r="D160" s="161" t="s">
        <v>150</v>
      </c>
      <c r="E160" s="162" t="s">
        <v>419</v>
      </c>
      <c r="F160" s="260" t="s">
        <v>420</v>
      </c>
      <c r="G160" s="260"/>
      <c r="H160" s="260"/>
      <c r="I160" s="260"/>
      <c r="J160" s="198"/>
      <c r="K160" s="163" t="s">
        <v>157</v>
      </c>
      <c r="L160" s="296">
        <v>307</v>
      </c>
      <c r="M160" s="242">
        <v>0</v>
      </c>
      <c r="N160" s="242"/>
      <c r="O160" s="259">
        <f t="shared" si="15"/>
        <v>0</v>
      </c>
      <c r="P160" s="259"/>
      <c r="Q160" s="259"/>
      <c r="R160" s="259"/>
      <c r="S160" s="135"/>
      <c r="U160" s="164" t="s">
        <v>5</v>
      </c>
      <c r="V160" s="45" t="s">
        <v>40</v>
      </c>
      <c r="W160" s="37"/>
      <c r="X160" s="165">
        <f t="shared" si="16"/>
        <v>0</v>
      </c>
      <c r="Y160" s="165">
        <v>0.42685000000000001</v>
      </c>
      <c r="Z160" s="165">
        <f t="shared" si="17"/>
        <v>131.04294999999999</v>
      </c>
      <c r="AA160" s="165">
        <v>0</v>
      </c>
      <c r="AB160" s="166">
        <f t="shared" si="18"/>
        <v>0</v>
      </c>
      <c r="AS160" s="20" t="s">
        <v>154</v>
      </c>
      <c r="AU160" s="20" t="s">
        <v>150</v>
      </c>
      <c r="AV160" s="20" t="s">
        <v>128</v>
      </c>
      <c r="AZ160" s="20" t="s">
        <v>149</v>
      </c>
      <c r="BF160" s="107">
        <f t="shared" si="19"/>
        <v>0</v>
      </c>
      <c r="BG160" s="107">
        <f t="shared" si="20"/>
        <v>0</v>
      </c>
      <c r="BH160" s="107">
        <f t="shared" si="21"/>
        <v>0</v>
      </c>
      <c r="BI160" s="107">
        <f t="shared" si="22"/>
        <v>0</v>
      </c>
      <c r="BJ160" s="107">
        <f t="shared" si="23"/>
        <v>0</v>
      </c>
      <c r="BK160" s="20" t="s">
        <v>128</v>
      </c>
      <c r="BL160" s="167">
        <f t="shared" si="24"/>
        <v>0</v>
      </c>
      <c r="BM160" s="20" t="s">
        <v>154</v>
      </c>
      <c r="BN160" s="20" t="s">
        <v>265</v>
      </c>
    </row>
    <row r="161" spans="2:66" s="1" customFormat="1" ht="25.5" customHeight="1">
      <c r="B161" s="133"/>
      <c r="C161" s="168" t="s">
        <v>266</v>
      </c>
      <c r="D161" s="168" t="s">
        <v>190</v>
      </c>
      <c r="E161" s="169" t="s">
        <v>421</v>
      </c>
      <c r="F161" s="256" t="s">
        <v>422</v>
      </c>
      <c r="G161" s="256"/>
      <c r="H161" s="256"/>
      <c r="I161" s="256"/>
      <c r="J161" s="170"/>
      <c r="K161" s="171" t="s">
        <v>212</v>
      </c>
      <c r="L161" s="297">
        <v>307</v>
      </c>
      <c r="M161" s="257">
        <v>0</v>
      </c>
      <c r="N161" s="257"/>
      <c r="O161" s="258">
        <f t="shared" si="15"/>
        <v>0</v>
      </c>
      <c r="P161" s="259"/>
      <c r="Q161" s="259"/>
      <c r="R161" s="259"/>
      <c r="S161" s="135"/>
      <c r="U161" s="164" t="s">
        <v>5</v>
      </c>
      <c r="V161" s="45" t="s">
        <v>40</v>
      </c>
      <c r="W161" s="37"/>
      <c r="X161" s="165">
        <f t="shared" si="16"/>
        <v>0</v>
      </c>
      <c r="Y161" s="165">
        <v>0.17</v>
      </c>
      <c r="Z161" s="165">
        <f t="shared" si="17"/>
        <v>52.190000000000005</v>
      </c>
      <c r="AA161" s="165">
        <v>0</v>
      </c>
      <c r="AB161" s="166">
        <f t="shared" si="18"/>
        <v>0</v>
      </c>
      <c r="AS161" s="20" t="s">
        <v>165</v>
      </c>
      <c r="AU161" s="20" t="s">
        <v>190</v>
      </c>
      <c r="AV161" s="20" t="s">
        <v>128</v>
      </c>
      <c r="AZ161" s="20" t="s">
        <v>149</v>
      </c>
      <c r="BF161" s="107">
        <f t="shared" si="19"/>
        <v>0</v>
      </c>
      <c r="BG161" s="107">
        <f t="shared" si="20"/>
        <v>0</v>
      </c>
      <c r="BH161" s="107">
        <f t="shared" si="21"/>
        <v>0</v>
      </c>
      <c r="BI161" s="107">
        <f t="shared" si="22"/>
        <v>0</v>
      </c>
      <c r="BJ161" s="107">
        <f t="shared" si="23"/>
        <v>0</v>
      </c>
      <c r="BK161" s="20" t="s">
        <v>128</v>
      </c>
      <c r="BL161" s="167">
        <f t="shared" si="24"/>
        <v>0</v>
      </c>
      <c r="BM161" s="20" t="s">
        <v>154</v>
      </c>
      <c r="BN161" s="20" t="s">
        <v>269</v>
      </c>
    </row>
    <row r="162" spans="2:66" s="9" customFormat="1" ht="29.85" customHeight="1">
      <c r="B162" s="150"/>
      <c r="C162" s="151"/>
      <c r="D162" s="160" t="s">
        <v>120</v>
      </c>
      <c r="E162" s="160"/>
      <c r="F162" s="160"/>
      <c r="G162" s="160"/>
      <c r="H162" s="160"/>
      <c r="I162" s="160"/>
      <c r="J162" s="160"/>
      <c r="K162" s="160"/>
      <c r="L162" s="298"/>
      <c r="M162" s="160"/>
      <c r="N162" s="160"/>
      <c r="O162" s="250">
        <f>BL162</f>
        <v>0</v>
      </c>
      <c r="P162" s="251"/>
      <c r="Q162" s="251"/>
      <c r="R162" s="251"/>
      <c r="S162" s="153"/>
      <c r="U162" s="154"/>
      <c r="V162" s="151"/>
      <c r="W162" s="151"/>
      <c r="X162" s="155">
        <f>SUM(X163:X188)</f>
        <v>0</v>
      </c>
      <c r="Y162" s="151"/>
      <c r="Z162" s="155">
        <f>SUM(Z163:Z188)</f>
        <v>229.63363999999999</v>
      </c>
      <c r="AA162" s="151"/>
      <c r="AB162" s="156">
        <f>SUM(AB163:AB188)</f>
        <v>0</v>
      </c>
      <c r="AS162" s="157" t="s">
        <v>15</v>
      </c>
      <c r="AU162" s="158" t="s">
        <v>72</v>
      </c>
      <c r="AV162" s="158" t="s">
        <v>15</v>
      </c>
      <c r="AZ162" s="157" t="s">
        <v>149</v>
      </c>
      <c r="BL162" s="159">
        <f>SUM(BL163:BL188)</f>
        <v>0</v>
      </c>
    </row>
    <row r="163" spans="2:66" s="1" customFormat="1" ht="38.25" customHeight="1">
      <c r="B163" s="133"/>
      <c r="C163" s="161" t="s">
        <v>213</v>
      </c>
      <c r="D163" s="161" t="s">
        <v>150</v>
      </c>
      <c r="E163" s="162" t="s">
        <v>260</v>
      </c>
      <c r="F163" s="260" t="s">
        <v>261</v>
      </c>
      <c r="G163" s="260"/>
      <c r="H163" s="260"/>
      <c r="I163" s="260"/>
      <c r="J163" s="198"/>
      <c r="K163" s="163" t="s">
        <v>212</v>
      </c>
      <c r="L163" s="296">
        <v>37</v>
      </c>
      <c r="M163" s="242">
        <v>0</v>
      </c>
      <c r="N163" s="242"/>
      <c r="O163" s="259">
        <f t="shared" ref="O163:O188" si="25">ROUND(M163*L163,3)</f>
        <v>0</v>
      </c>
      <c r="P163" s="259"/>
      <c r="Q163" s="259"/>
      <c r="R163" s="259"/>
      <c r="S163" s="135"/>
      <c r="U163" s="164" t="s">
        <v>5</v>
      </c>
      <c r="V163" s="45" t="s">
        <v>40</v>
      </c>
      <c r="W163" s="37"/>
      <c r="X163" s="165">
        <f t="shared" ref="X163:X188" si="26">W163*L163</f>
        <v>0</v>
      </c>
      <c r="Y163" s="165">
        <v>0.22684000000000001</v>
      </c>
      <c r="Z163" s="165">
        <f t="shared" ref="Z163:Z188" si="27">Y163*L163</f>
        <v>8.3930800000000012</v>
      </c>
      <c r="AA163" s="165">
        <v>0</v>
      </c>
      <c r="AB163" s="166">
        <f t="shared" ref="AB163:AB188" si="28">AA163*L163</f>
        <v>0</v>
      </c>
      <c r="AS163" s="20" t="s">
        <v>154</v>
      </c>
      <c r="AU163" s="20" t="s">
        <v>150</v>
      </c>
      <c r="AV163" s="20" t="s">
        <v>128</v>
      </c>
      <c r="AZ163" s="20" t="s">
        <v>149</v>
      </c>
      <c r="BF163" s="107">
        <f t="shared" ref="BF163:BF188" si="29">IF(V163="základná",O163,0)</f>
        <v>0</v>
      </c>
      <c r="BG163" s="107">
        <f t="shared" ref="BG163:BG188" si="30">IF(V163="znížená",O163,0)</f>
        <v>0</v>
      </c>
      <c r="BH163" s="107">
        <f t="shared" ref="BH163:BH188" si="31">IF(V163="zákl. prenesená",O163,0)</f>
        <v>0</v>
      </c>
      <c r="BI163" s="107">
        <f t="shared" ref="BI163:BI188" si="32">IF(V163="zníž. prenesená",O163,0)</f>
        <v>0</v>
      </c>
      <c r="BJ163" s="107">
        <f t="shared" ref="BJ163:BJ188" si="33">IF(V163="nulová",O163,0)</f>
        <v>0</v>
      </c>
      <c r="BK163" s="20" t="s">
        <v>128</v>
      </c>
      <c r="BL163" s="167">
        <f t="shared" ref="BL163:BL188" si="34">ROUND(M163*L163,3)</f>
        <v>0</v>
      </c>
      <c r="BM163" s="20" t="s">
        <v>154</v>
      </c>
      <c r="BN163" s="20" t="s">
        <v>272</v>
      </c>
    </row>
    <row r="164" spans="2:66" s="1" customFormat="1" ht="25.5" customHeight="1">
      <c r="B164" s="133"/>
      <c r="C164" s="168" t="s">
        <v>273</v>
      </c>
      <c r="D164" s="168" t="s">
        <v>190</v>
      </c>
      <c r="E164" s="169" t="s">
        <v>263</v>
      </c>
      <c r="F164" s="256" t="s">
        <v>264</v>
      </c>
      <c r="G164" s="256"/>
      <c r="H164" s="256"/>
      <c r="I164" s="256"/>
      <c r="J164" s="170"/>
      <c r="K164" s="171" t="s">
        <v>212</v>
      </c>
      <c r="L164" s="297">
        <v>8</v>
      </c>
      <c r="M164" s="257">
        <v>0</v>
      </c>
      <c r="N164" s="257"/>
      <c r="O164" s="258">
        <f t="shared" si="25"/>
        <v>0</v>
      </c>
      <c r="P164" s="259"/>
      <c r="Q164" s="259"/>
      <c r="R164" s="259"/>
      <c r="S164" s="135"/>
      <c r="U164" s="164" t="s">
        <v>5</v>
      </c>
      <c r="V164" s="45" t="s">
        <v>40</v>
      </c>
      <c r="W164" s="37"/>
      <c r="X164" s="165">
        <f t="shared" si="26"/>
        <v>0</v>
      </c>
      <c r="Y164" s="165">
        <v>0</v>
      </c>
      <c r="Z164" s="165">
        <f t="shared" si="27"/>
        <v>0</v>
      </c>
      <c r="AA164" s="165">
        <v>0</v>
      </c>
      <c r="AB164" s="166">
        <f t="shared" si="28"/>
        <v>0</v>
      </c>
      <c r="AS164" s="20" t="s">
        <v>165</v>
      </c>
      <c r="AU164" s="20" t="s">
        <v>190</v>
      </c>
      <c r="AV164" s="20" t="s">
        <v>128</v>
      </c>
      <c r="AZ164" s="20" t="s">
        <v>149</v>
      </c>
      <c r="BF164" s="107">
        <f t="shared" si="29"/>
        <v>0</v>
      </c>
      <c r="BG164" s="107">
        <f t="shared" si="30"/>
        <v>0</v>
      </c>
      <c r="BH164" s="107">
        <f t="shared" si="31"/>
        <v>0</v>
      </c>
      <c r="BI164" s="107">
        <f t="shared" si="32"/>
        <v>0</v>
      </c>
      <c r="BJ164" s="107">
        <f t="shared" si="33"/>
        <v>0</v>
      </c>
      <c r="BK164" s="20" t="s">
        <v>128</v>
      </c>
      <c r="BL164" s="167">
        <f t="shared" si="34"/>
        <v>0</v>
      </c>
      <c r="BM164" s="20" t="s">
        <v>154</v>
      </c>
      <c r="BN164" s="20" t="s">
        <v>276</v>
      </c>
    </row>
    <row r="165" spans="2:66" s="1" customFormat="1" ht="38.25" customHeight="1">
      <c r="B165" s="133"/>
      <c r="C165" s="168" t="s">
        <v>216</v>
      </c>
      <c r="D165" s="168" t="s">
        <v>190</v>
      </c>
      <c r="E165" s="169" t="s">
        <v>267</v>
      </c>
      <c r="F165" s="256" t="s">
        <v>268</v>
      </c>
      <c r="G165" s="256"/>
      <c r="H165" s="256"/>
      <c r="I165" s="256"/>
      <c r="J165" s="170"/>
      <c r="K165" s="171" t="s">
        <v>212</v>
      </c>
      <c r="L165" s="297">
        <v>4</v>
      </c>
      <c r="M165" s="257">
        <v>0</v>
      </c>
      <c r="N165" s="257"/>
      <c r="O165" s="258">
        <f t="shared" si="25"/>
        <v>0</v>
      </c>
      <c r="P165" s="259"/>
      <c r="Q165" s="259"/>
      <c r="R165" s="259"/>
      <c r="S165" s="135"/>
      <c r="U165" s="164" t="s">
        <v>5</v>
      </c>
      <c r="V165" s="45" t="s">
        <v>40</v>
      </c>
      <c r="W165" s="37"/>
      <c r="X165" s="165">
        <f t="shared" si="26"/>
        <v>0</v>
      </c>
      <c r="Y165" s="165">
        <v>0</v>
      </c>
      <c r="Z165" s="165">
        <f t="shared" si="27"/>
        <v>0</v>
      </c>
      <c r="AA165" s="165">
        <v>0</v>
      </c>
      <c r="AB165" s="166">
        <f t="shared" si="28"/>
        <v>0</v>
      </c>
      <c r="AS165" s="20" t="s">
        <v>165</v>
      </c>
      <c r="AU165" s="20" t="s">
        <v>190</v>
      </c>
      <c r="AV165" s="20" t="s">
        <v>128</v>
      </c>
      <c r="AZ165" s="20" t="s">
        <v>149</v>
      </c>
      <c r="BF165" s="107">
        <f t="shared" si="29"/>
        <v>0</v>
      </c>
      <c r="BG165" s="107">
        <f t="shared" si="30"/>
        <v>0</v>
      </c>
      <c r="BH165" s="107">
        <f t="shared" si="31"/>
        <v>0</v>
      </c>
      <c r="BI165" s="107">
        <f t="shared" si="32"/>
        <v>0</v>
      </c>
      <c r="BJ165" s="107">
        <f t="shared" si="33"/>
        <v>0</v>
      </c>
      <c r="BK165" s="20" t="s">
        <v>128</v>
      </c>
      <c r="BL165" s="167">
        <f t="shared" si="34"/>
        <v>0</v>
      </c>
      <c r="BM165" s="20" t="s">
        <v>154</v>
      </c>
      <c r="BN165" s="20" t="s">
        <v>279</v>
      </c>
    </row>
    <row r="166" spans="2:66" s="1" customFormat="1" ht="38.25" customHeight="1">
      <c r="B166" s="133"/>
      <c r="C166" s="168" t="s">
        <v>280</v>
      </c>
      <c r="D166" s="168" t="s">
        <v>190</v>
      </c>
      <c r="E166" s="169" t="s">
        <v>270</v>
      </c>
      <c r="F166" s="256" t="s">
        <v>271</v>
      </c>
      <c r="G166" s="256"/>
      <c r="H166" s="256"/>
      <c r="I166" s="256"/>
      <c r="J166" s="170"/>
      <c r="K166" s="171" t="s">
        <v>212</v>
      </c>
      <c r="L166" s="297">
        <v>1</v>
      </c>
      <c r="M166" s="257">
        <v>0</v>
      </c>
      <c r="N166" s="257"/>
      <c r="O166" s="258">
        <f t="shared" si="25"/>
        <v>0</v>
      </c>
      <c r="P166" s="259"/>
      <c r="Q166" s="259"/>
      <c r="R166" s="259"/>
      <c r="S166" s="135"/>
      <c r="U166" s="164" t="s">
        <v>5</v>
      </c>
      <c r="V166" s="45" t="s">
        <v>40</v>
      </c>
      <c r="W166" s="37"/>
      <c r="X166" s="165">
        <f t="shared" si="26"/>
        <v>0</v>
      </c>
      <c r="Y166" s="165">
        <v>0</v>
      </c>
      <c r="Z166" s="165">
        <f t="shared" si="27"/>
        <v>0</v>
      </c>
      <c r="AA166" s="165">
        <v>0</v>
      </c>
      <c r="AB166" s="166">
        <f t="shared" si="28"/>
        <v>0</v>
      </c>
      <c r="AS166" s="20" t="s">
        <v>165</v>
      </c>
      <c r="AU166" s="20" t="s">
        <v>190</v>
      </c>
      <c r="AV166" s="20" t="s">
        <v>128</v>
      </c>
      <c r="AZ166" s="20" t="s">
        <v>149</v>
      </c>
      <c r="BF166" s="107">
        <f t="shared" si="29"/>
        <v>0</v>
      </c>
      <c r="BG166" s="107">
        <f t="shared" si="30"/>
        <v>0</v>
      </c>
      <c r="BH166" s="107">
        <f t="shared" si="31"/>
        <v>0</v>
      </c>
      <c r="BI166" s="107">
        <f t="shared" si="32"/>
        <v>0</v>
      </c>
      <c r="BJ166" s="107">
        <f t="shared" si="33"/>
        <v>0</v>
      </c>
      <c r="BK166" s="20" t="s">
        <v>128</v>
      </c>
      <c r="BL166" s="167">
        <f t="shared" si="34"/>
        <v>0</v>
      </c>
      <c r="BM166" s="20" t="s">
        <v>154</v>
      </c>
      <c r="BN166" s="20" t="s">
        <v>283</v>
      </c>
    </row>
    <row r="167" spans="2:66" s="1" customFormat="1" ht="25.5" customHeight="1">
      <c r="B167" s="133"/>
      <c r="C167" s="168" t="s">
        <v>220</v>
      </c>
      <c r="D167" s="168" t="s">
        <v>190</v>
      </c>
      <c r="E167" s="169" t="s">
        <v>274</v>
      </c>
      <c r="F167" s="256" t="s">
        <v>275</v>
      </c>
      <c r="G167" s="256"/>
      <c r="H167" s="256"/>
      <c r="I167" s="256"/>
      <c r="J167" s="170"/>
      <c r="K167" s="171" t="s">
        <v>212</v>
      </c>
      <c r="L167" s="297">
        <v>2</v>
      </c>
      <c r="M167" s="257">
        <v>0</v>
      </c>
      <c r="N167" s="257"/>
      <c r="O167" s="258">
        <f t="shared" si="25"/>
        <v>0</v>
      </c>
      <c r="P167" s="259"/>
      <c r="Q167" s="259"/>
      <c r="R167" s="259"/>
      <c r="S167" s="135"/>
      <c r="U167" s="164" t="s">
        <v>5</v>
      </c>
      <c r="V167" s="45" t="s">
        <v>40</v>
      </c>
      <c r="W167" s="37"/>
      <c r="X167" s="165">
        <f t="shared" si="26"/>
        <v>0</v>
      </c>
      <c r="Y167" s="165">
        <v>0</v>
      </c>
      <c r="Z167" s="165">
        <f t="shared" si="27"/>
        <v>0</v>
      </c>
      <c r="AA167" s="165">
        <v>0</v>
      </c>
      <c r="AB167" s="166">
        <f t="shared" si="28"/>
        <v>0</v>
      </c>
      <c r="AS167" s="20" t="s">
        <v>165</v>
      </c>
      <c r="AU167" s="20" t="s">
        <v>190</v>
      </c>
      <c r="AV167" s="20" t="s">
        <v>128</v>
      </c>
      <c r="AZ167" s="20" t="s">
        <v>149</v>
      </c>
      <c r="BF167" s="107">
        <f t="shared" si="29"/>
        <v>0</v>
      </c>
      <c r="BG167" s="107">
        <f t="shared" si="30"/>
        <v>0</v>
      </c>
      <c r="BH167" s="107">
        <f t="shared" si="31"/>
        <v>0</v>
      </c>
      <c r="BI167" s="107">
        <f t="shared" si="32"/>
        <v>0</v>
      </c>
      <c r="BJ167" s="107">
        <f t="shared" si="33"/>
        <v>0</v>
      </c>
      <c r="BK167" s="20" t="s">
        <v>128</v>
      </c>
      <c r="BL167" s="167">
        <f t="shared" si="34"/>
        <v>0</v>
      </c>
      <c r="BM167" s="20" t="s">
        <v>154</v>
      </c>
      <c r="BN167" s="20" t="s">
        <v>286</v>
      </c>
    </row>
    <row r="168" spans="2:66" s="1" customFormat="1" ht="38.25" customHeight="1">
      <c r="B168" s="133"/>
      <c r="C168" s="168" t="s">
        <v>287</v>
      </c>
      <c r="D168" s="168" t="s">
        <v>190</v>
      </c>
      <c r="E168" s="169" t="s">
        <v>281</v>
      </c>
      <c r="F168" s="256" t="s">
        <v>282</v>
      </c>
      <c r="G168" s="256"/>
      <c r="H168" s="256"/>
      <c r="I168" s="256"/>
      <c r="J168" s="170"/>
      <c r="K168" s="171" t="s">
        <v>212</v>
      </c>
      <c r="L168" s="297">
        <v>8</v>
      </c>
      <c r="M168" s="257">
        <v>0</v>
      </c>
      <c r="N168" s="257"/>
      <c r="O168" s="258">
        <f t="shared" si="25"/>
        <v>0</v>
      </c>
      <c r="P168" s="259"/>
      <c r="Q168" s="259"/>
      <c r="R168" s="259"/>
      <c r="S168" s="135"/>
      <c r="U168" s="164" t="s">
        <v>5</v>
      </c>
      <c r="V168" s="45" t="s">
        <v>40</v>
      </c>
      <c r="W168" s="37"/>
      <c r="X168" s="165">
        <f t="shared" si="26"/>
        <v>0</v>
      </c>
      <c r="Y168" s="165">
        <v>0</v>
      </c>
      <c r="Z168" s="165">
        <f t="shared" si="27"/>
        <v>0</v>
      </c>
      <c r="AA168" s="165">
        <v>0</v>
      </c>
      <c r="AB168" s="166">
        <f t="shared" si="28"/>
        <v>0</v>
      </c>
      <c r="AS168" s="20" t="s">
        <v>165</v>
      </c>
      <c r="AU168" s="20" t="s">
        <v>190</v>
      </c>
      <c r="AV168" s="20" t="s">
        <v>128</v>
      </c>
      <c r="AZ168" s="20" t="s">
        <v>149</v>
      </c>
      <c r="BF168" s="107">
        <f t="shared" si="29"/>
        <v>0</v>
      </c>
      <c r="BG168" s="107">
        <f t="shared" si="30"/>
        <v>0</v>
      </c>
      <c r="BH168" s="107">
        <f t="shared" si="31"/>
        <v>0</v>
      </c>
      <c r="BI168" s="107">
        <f t="shared" si="32"/>
        <v>0</v>
      </c>
      <c r="BJ168" s="107">
        <f t="shared" si="33"/>
        <v>0</v>
      </c>
      <c r="BK168" s="20" t="s">
        <v>128</v>
      </c>
      <c r="BL168" s="167">
        <f t="shared" si="34"/>
        <v>0</v>
      </c>
      <c r="BM168" s="20" t="s">
        <v>154</v>
      </c>
      <c r="BN168" s="20" t="s">
        <v>290</v>
      </c>
    </row>
    <row r="169" spans="2:66" s="1" customFormat="1" ht="25.5" customHeight="1">
      <c r="B169" s="133"/>
      <c r="C169" s="168" t="s">
        <v>223</v>
      </c>
      <c r="D169" s="168" t="s">
        <v>190</v>
      </c>
      <c r="E169" s="169" t="s">
        <v>423</v>
      </c>
      <c r="F169" s="256" t="s">
        <v>424</v>
      </c>
      <c r="G169" s="256"/>
      <c r="H169" s="256"/>
      <c r="I169" s="256"/>
      <c r="J169" s="170"/>
      <c r="K169" s="171" t="s">
        <v>212</v>
      </c>
      <c r="L169" s="297">
        <v>3</v>
      </c>
      <c r="M169" s="257">
        <v>0</v>
      </c>
      <c r="N169" s="257"/>
      <c r="O169" s="258">
        <f t="shared" si="25"/>
        <v>0</v>
      </c>
      <c r="P169" s="259"/>
      <c r="Q169" s="259"/>
      <c r="R169" s="259"/>
      <c r="S169" s="135"/>
      <c r="U169" s="164" t="s">
        <v>5</v>
      </c>
      <c r="V169" s="45" t="s">
        <v>40</v>
      </c>
      <c r="W169" s="37"/>
      <c r="X169" s="165">
        <f t="shared" si="26"/>
        <v>0</v>
      </c>
      <c r="Y169" s="165">
        <v>0</v>
      </c>
      <c r="Z169" s="165">
        <f t="shared" si="27"/>
        <v>0</v>
      </c>
      <c r="AA169" s="165">
        <v>0</v>
      </c>
      <c r="AB169" s="166">
        <f t="shared" si="28"/>
        <v>0</v>
      </c>
      <c r="AS169" s="20" t="s">
        <v>165</v>
      </c>
      <c r="AU169" s="20" t="s">
        <v>190</v>
      </c>
      <c r="AV169" s="20" t="s">
        <v>128</v>
      </c>
      <c r="AZ169" s="20" t="s">
        <v>149</v>
      </c>
      <c r="BF169" s="107">
        <f t="shared" si="29"/>
        <v>0</v>
      </c>
      <c r="BG169" s="107">
        <f t="shared" si="30"/>
        <v>0</v>
      </c>
      <c r="BH169" s="107">
        <f t="shared" si="31"/>
        <v>0</v>
      </c>
      <c r="BI169" s="107">
        <f t="shared" si="32"/>
        <v>0</v>
      </c>
      <c r="BJ169" s="107">
        <f t="shared" si="33"/>
        <v>0</v>
      </c>
      <c r="BK169" s="20" t="s">
        <v>128</v>
      </c>
      <c r="BL169" s="167">
        <f t="shared" si="34"/>
        <v>0</v>
      </c>
      <c r="BM169" s="20" t="s">
        <v>154</v>
      </c>
      <c r="BN169" s="20" t="s">
        <v>293</v>
      </c>
    </row>
    <row r="170" spans="2:66" s="1" customFormat="1" ht="38.25" customHeight="1">
      <c r="B170" s="133"/>
      <c r="C170" s="168" t="s">
        <v>294</v>
      </c>
      <c r="D170" s="168" t="s">
        <v>190</v>
      </c>
      <c r="E170" s="169" t="s">
        <v>425</v>
      </c>
      <c r="F170" s="256" t="s">
        <v>426</v>
      </c>
      <c r="G170" s="256"/>
      <c r="H170" s="256"/>
      <c r="I170" s="256"/>
      <c r="J170" s="170"/>
      <c r="K170" s="171" t="s">
        <v>212</v>
      </c>
      <c r="L170" s="297">
        <v>4</v>
      </c>
      <c r="M170" s="257">
        <v>0</v>
      </c>
      <c r="N170" s="257"/>
      <c r="O170" s="258">
        <f t="shared" si="25"/>
        <v>0</v>
      </c>
      <c r="P170" s="259"/>
      <c r="Q170" s="259"/>
      <c r="R170" s="259"/>
      <c r="S170" s="135"/>
      <c r="U170" s="164" t="s">
        <v>5</v>
      </c>
      <c r="V170" s="45" t="s">
        <v>40</v>
      </c>
      <c r="W170" s="37"/>
      <c r="X170" s="165">
        <f t="shared" si="26"/>
        <v>0</v>
      </c>
      <c r="Y170" s="165">
        <v>0</v>
      </c>
      <c r="Z170" s="165">
        <f t="shared" si="27"/>
        <v>0</v>
      </c>
      <c r="AA170" s="165">
        <v>0</v>
      </c>
      <c r="AB170" s="166">
        <f t="shared" si="28"/>
        <v>0</v>
      </c>
      <c r="AS170" s="20" t="s">
        <v>165</v>
      </c>
      <c r="AU170" s="20" t="s">
        <v>190</v>
      </c>
      <c r="AV170" s="20" t="s">
        <v>128</v>
      </c>
      <c r="AZ170" s="20" t="s">
        <v>149</v>
      </c>
      <c r="BF170" s="107">
        <f t="shared" si="29"/>
        <v>0</v>
      </c>
      <c r="BG170" s="107">
        <f t="shared" si="30"/>
        <v>0</v>
      </c>
      <c r="BH170" s="107">
        <f t="shared" si="31"/>
        <v>0</v>
      </c>
      <c r="BI170" s="107">
        <f t="shared" si="32"/>
        <v>0</v>
      </c>
      <c r="BJ170" s="107">
        <f t="shared" si="33"/>
        <v>0</v>
      </c>
      <c r="BK170" s="20" t="s">
        <v>128</v>
      </c>
      <c r="BL170" s="167">
        <f t="shared" si="34"/>
        <v>0</v>
      </c>
      <c r="BM170" s="20" t="s">
        <v>154</v>
      </c>
      <c r="BN170" s="20" t="s">
        <v>297</v>
      </c>
    </row>
    <row r="171" spans="2:66" s="1" customFormat="1" ht="38.25" customHeight="1">
      <c r="B171" s="133"/>
      <c r="C171" s="168" t="s">
        <v>227</v>
      </c>
      <c r="D171" s="168" t="s">
        <v>190</v>
      </c>
      <c r="E171" s="169" t="s">
        <v>427</v>
      </c>
      <c r="F171" s="256" t="s">
        <v>428</v>
      </c>
      <c r="G171" s="256"/>
      <c r="H171" s="256"/>
      <c r="I171" s="256"/>
      <c r="J171" s="170"/>
      <c r="K171" s="171" t="s">
        <v>212</v>
      </c>
      <c r="L171" s="297">
        <v>4</v>
      </c>
      <c r="M171" s="257">
        <v>0</v>
      </c>
      <c r="N171" s="257"/>
      <c r="O171" s="258">
        <f t="shared" si="25"/>
        <v>0</v>
      </c>
      <c r="P171" s="259"/>
      <c r="Q171" s="259"/>
      <c r="R171" s="259"/>
      <c r="S171" s="135"/>
      <c r="U171" s="164" t="s">
        <v>5</v>
      </c>
      <c r="V171" s="45" t="s">
        <v>40</v>
      </c>
      <c r="W171" s="37"/>
      <c r="X171" s="165">
        <f t="shared" si="26"/>
        <v>0</v>
      </c>
      <c r="Y171" s="165">
        <v>0</v>
      </c>
      <c r="Z171" s="165">
        <f t="shared" si="27"/>
        <v>0</v>
      </c>
      <c r="AA171" s="165">
        <v>0</v>
      </c>
      <c r="AB171" s="166">
        <f t="shared" si="28"/>
        <v>0</v>
      </c>
      <c r="AS171" s="20" t="s">
        <v>165</v>
      </c>
      <c r="AU171" s="20" t="s">
        <v>190</v>
      </c>
      <c r="AV171" s="20" t="s">
        <v>128</v>
      </c>
      <c r="AZ171" s="20" t="s">
        <v>149</v>
      </c>
      <c r="BF171" s="107">
        <f t="shared" si="29"/>
        <v>0</v>
      </c>
      <c r="BG171" s="107">
        <f t="shared" si="30"/>
        <v>0</v>
      </c>
      <c r="BH171" s="107">
        <f t="shared" si="31"/>
        <v>0</v>
      </c>
      <c r="BI171" s="107">
        <f t="shared" si="32"/>
        <v>0</v>
      </c>
      <c r="BJ171" s="107">
        <f t="shared" si="33"/>
        <v>0</v>
      </c>
      <c r="BK171" s="20" t="s">
        <v>128</v>
      </c>
      <c r="BL171" s="167">
        <f t="shared" si="34"/>
        <v>0</v>
      </c>
      <c r="BM171" s="20" t="s">
        <v>154</v>
      </c>
      <c r="BN171" s="20" t="s">
        <v>300</v>
      </c>
    </row>
    <row r="172" spans="2:66" s="1" customFormat="1" ht="25.5" customHeight="1">
      <c r="B172" s="133"/>
      <c r="C172" s="168" t="s">
        <v>301</v>
      </c>
      <c r="D172" s="168" t="s">
        <v>190</v>
      </c>
      <c r="E172" s="169" t="s">
        <v>429</v>
      </c>
      <c r="F172" s="256" t="s">
        <v>430</v>
      </c>
      <c r="G172" s="256"/>
      <c r="H172" s="256"/>
      <c r="I172" s="256"/>
      <c r="J172" s="170"/>
      <c r="K172" s="171" t="s">
        <v>212</v>
      </c>
      <c r="L172" s="297">
        <v>3</v>
      </c>
      <c r="M172" s="257">
        <v>0</v>
      </c>
      <c r="N172" s="257"/>
      <c r="O172" s="258">
        <f t="shared" si="25"/>
        <v>0</v>
      </c>
      <c r="P172" s="259"/>
      <c r="Q172" s="259"/>
      <c r="R172" s="259"/>
      <c r="S172" s="135"/>
      <c r="U172" s="164" t="s">
        <v>5</v>
      </c>
      <c r="V172" s="45" t="s">
        <v>40</v>
      </c>
      <c r="W172" s="37"/>
      <c r="X172" s="165">
        <f t="shared" si="26"/>
        <v>0</v>
      </c>
      <c r="Y172" s="165">
        <v>0</v>
      </c>
      <c r="Z172" s="165">
        <f t="shared" si="27"/>
        <v>0</v>
      </c>
      <c r="AA172" s="165">
        <v>0</v>
      </c>
      <c r="AB172" s="166">
        <f t="shared" si="28"/>
        <v>0</v>
      </c>
      <c r="AS172" s="20" t="s">
        <v>165</v>
      </c>
      <c r="AU172" s="20" t="s">
        <v>190</v>
      </c>
      <c r="AV172" s="20" t="s">
        <v>128</v>
      </c>
      <c r="AZ172" s="20" t="s">
        <v>149</v>
      </c>
      <c r="BF172" s="107">
        <f t="shared" si="29"/>
        <v>0</v>
      </c>
      <c r="BG172" s="107">
        <f t="shared" si="30"/>
        <v>0</v>
      </c>
      <c r="BH172" s="107">
        <f t="shared" si="31"/>
        <v>0</v>
      </c>
      <c r="BI172" s="107">
        <f t="shared" si="32"/>
        <v>0</v>
      </c>
      <c r="BJ172" s="107">
        <f t="shared" si="33"/>
        <v>0</v>
      </c>
      <c r="BK172" s="20" t="s">
        <v>128</v>
      </c>
      <c r="BL172" s="167">
        <f t="shared" si="34"/>
        <v>0</v>
      </c>
      <c r="BM172" s="20" t="s">
        <v>154</v>
      </c>
      <c r="BN172" s="20" t="s">
        <v>304</v>
      </c>
    </row>
    <row r="173" spans="2:66" s="1" customFormat="1" ht="25.5" customHeight="1">
      <c r="B173" s="133"/>
      <c r="C173" s="161" t="s">
        <v>230</v>
      </c>
      <c r="D173" s="161" t="s">
        <v>150</v>
      </c>
      <c r="E173" s="162" t="s">
        <v>295</v>
      </c>
      <c r="F173" s="260" t="s">
        <v>296</v>
      </c>
      <c r="G173" s="260"/>
      <c r="H173" s="260"/>
      <c r="I173" s="260"/>
      <c r="J173" s="198"/>
      <c r="K173" s="163" t="s">
        <v>157</v>
      </c>
      <c r="L173" s="296">
        <v>90</v>
      </c>
      <c r="M173" s="242">
        <v>0</v>
      </c>
      <c r="N173" s="242"/>
      <c r="O173" s="259">
        <f t="shared" si="25"/>
        <v>0</v>
      </c>
      <c r="P173" s="259"/>
      <c r="Q173" s="259"/>
      <c r="R173" s="259"/>
      <c r="S173" s="135"/>
      <c r="U173" s="164" t="s">
        <v>5</v>
      </c>
      <c r="V173" s="45" t="s">
        <v>40</v>
      </c>
      <c r="W173" s="37"/>
      <c r="X173" s="165">
        <f t="shared" si="26"/>
        <v>0</v>
      </c>
      <c r="Y173" s="165">
        <v>9.0000000000000006E-5</v>
      </c>
      <c r="Z173" s="165">
        <f t="shared" si="27"/>
        <v>8.1000000000000013E-3</v>
      </c>
      <c r="AA173" s="165">
        <v>0</v>
      </c>
      <c r="AB173" s="166">
        <f t="shared" si="28"/>
        <v>0</v>
      </c>
      <c r="AS173" s="20" t="s">
        <v>154</v>
      </c>
      <c r="AU173" s="20" t="s">
        <v>150</v>
      </c>
      <c r="AV173" s="20" t="s">
        <v>128</v>
      </c>
      <c r="AZ173" s="20" t="s">
        <v>149</v>
      </c>
      <c r="BF173" s="107">
        <f t="shared" si="29"/>
        <v>0</v>
      </c>
      <c r="BG173" s="107">
        <f t="shared" si="30"/>
        <v>0</v>
      </c>
      <c r="BH173" s="107">
        <f t="shared" si="31"/>
        <v>0</v>
      </c>
      <c r="BI173" s="107">
        <f t="shared" si="32"/>
        <v>0</v>
      </c>
      <c r="BJ173" s="107">
        <f t="shared" si="33"/>
        <v>0</v>
      </c>
      <c r="BK173" s="20" t="s">
        <v>128</v>
      </c>
      <c r="BL173" s="167">
        <f t="shared" si="34"/>
        <v>0</v>
      </c>
      <c r="BM173" s="20" t="s">
        <v>154</v>
      </c>
      <c r="BN173" s="20" t="s">
        <v>307</v>
      </c>
    </row>
    <row r="174" spans="2:66" s="1" customFormat="1" ht="25.5" customHeight="1">
      <c r="B174" s="133"/>
      <c r="C174" s="161" t="s">
        <v>308</v>
      </c>
      <c r="D174" s="161" t="s">
        <v>150</v>
      </c>
      <c r="E174" s="162" t="s">
        <v>298</v>
      </c>
      <c r="F174" s="260" t="s">
        <v>299</v>
      </c>
      <c r="G174" s="260"/>
      <c r="H174" s="260"/>
      <c r="I174" s="260"/>
      <c r="J174" s="198"/>
      <c r="K174" s="163" t="s">
        <v>157</v>
      </c>
      <c r="L174" s="296">
        <v>90</v>
      </c>
      <c r="M174" s="242">
        <v>0</v>
      </c>
      <c r="N174" s="242"/>
      <c r="O174" s="259">
        <f t="shared" si="25"/>
        <v>0</v>
      </c>
      <c r="P174" s="259"/>
      <c r="Q174" s="259"/>
      <c r="R174" s="259"/>
      <c r="S174" s="135"/>
      <c r="U174" s="164" t="s">
        <v>5</v>
      </c>
      <c r="V174" s="45" t="s">
        <v>40</v>
      </c>
      <c r="W174" s="37"/>
      <c r="X174" s="165">
        <f t="shared" si="26"/>
        <v>0</v>
      </c>
      <c r="Y174" s="165">
        <v>4.0000000000000003E-5</v>
      </c>
      <c r="Z174" s="165">
        <f t="shared" si="27"/>
        <v>3.6000000000000003E-3</v>
      </c>
      <c r="AA174" s="165">
        <v>0</v>
      </c>
      <c r="AB174" s="166">
        <f t="shared" si="2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29"/>
        <v>0</v>
      </c>
      <c r="BG174" s="107">
        <f t="shared" si="30"/>
        <v>0</v>
      </c>
      <c r="BH174" s="107">
        <f t="shared" si="31"/>
        <v>0</v>
      </c>
      <c r="BI174" s="107">
        <f t="shared" si="32"/>
        <v>0</v>
      </c>
      <c r="BJ174" s="107">
        <f t="shared" si="33"/>
        <v>0</v>
      </c>
      <c r="BK174" s="20" t="s">
        <v>128</v>
      </c>
      <c r="BL174" s="167">
        <f t="shared" si="34"/>
        <v>0</v>
      </c>
      <c r="BM174" s="20" t="s">
        <v>154</v>
      </c>
      <c r="BN174" s="20" t="s">
        <v>311</v>
      </c>
    </row>
    <row r="175" spans="2:66" s="1" customFormat="1" ht="38.25" customHeight="1">
      <c r="B175" s="133"/>
      <c r="C175" s="161" t="s">
        <v>234</v>
      </c>
      <c r="D175" s="161" t="s">
        <v>150</v>
      </c>
      <c r="E175" s="162" t="s">
        <v>302</v>
      </c>
      <c r="F175" s="260" t="s">
        <v>303</v>
      </c>
      <c r="G175" s="260"/>
      <c r="H175" s="260"/>
      <c r="I175" s="260"/>
      <c r="J175" s="198"/>
      <c r="K175" s="163" t="s">
        <v>153</v>
      </c>
      <c r="L175" s="296">
        <v>1850</v>
      </c>
      <c r="M175" s="242">
        <v>0</v>
      </c>
      <c r="N175" s="242"/>
      <c r="O175" s="259">
        <f t="shared" si="25"/>
        <v>0</v>
      </c>
      <c r="P175" s="259"/>
      <c r="Q175" s="259"/>
      <c r="R175" s="259"/>
      <c r="S175" s="135"/>
      <c r="U175" s="164" t="s">
        <v>5</v>
      </c>
      <c r="V175" s="45" t="s">
        <v>40</v>
      </c>
      <c r="W175" s="37"/>
      <c r="X175" s="165">
        <f t="shared" si="26"/>
        <v>0</v>
      </c>
      <c r="Y175" s="165">
        <v>6.6E-4</v>
      </c>
      <c r="Z175" s="165">
        <f t="shared" si="27"/>
        <v>1.2210000000000001</v>
      </c>
      <c r="AA175" s="165">
        <v>0</v>
      </c>
      <c r="AB175" s="166">
        <f t="shared" si="2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29"/>
        <v>0</v>
      </c>
      <c r="BG175" s="107">
        <f t="shared" si="30"/>
        <v>0</v>
      </c>
      <c r="BH175" s="107">
        <f t="shared" si="31"/>
        <v>0</v>
      </c>
      <c r="BI175" s="107">
        <f t="shared" si="32"/>
        <v>0</v>
      </c>
      <c r="BJ175" s="107">
        <f t="shared" si="33"/>
        <v>0</v>
      </c>
      <c r="BK175" s="20" t="s">
        <v>128</v>
      </c>
      <c r="BL175" s="167">
        <f t="shared" si="34"/>
        <v>0</v>
      </c>
      <c r="BM175" s="20" t="s">
        <v>154</v>
      </c>
      <c r="BN175" s="20" t="s">
        <v>314</v>
      </c>
    </row>
    <row r="176" spans="2:66" s="1" customFormat="1" ht="38.25" customHeight="1">
      <c r="B176" s="133"/>
      <c r="C176" s="161" t="s">
        <v>315</v>
      </c>
      <c r="D176" s="161" t="s">
        <v>150</v>
      </c>
      <c r="E176" s="162" t="s">
        <v>305</v>
      </c>
      <c r="F176" s="260" t="s">
        <v>306</v>
      </c>
      <c r="G176" s="260"/>
      <c r="H176" s="260"/>
      <c r="I176" s="260"/>
      <c r="J176" s="198"/>
      <c r="K176" s="163" t="s">
        <v>153</v>
      </c>
      <c r="L176" s="296">
        <v>1850</v>
      </c>
      <c r="M176" s="242">
        <v>0</v>
      </c>
      <c r="N176" s="242"/>
      <c r="O176" s="259">
        <f t="shared" si="25"/>
        <v>0</v>
      </c>
      <c r="P176" s="259"/>
      <c r="Q176" s="259"/>
      <c r="R176" s="259"/>
      <c r="S176" s="135"/>
      <c r="U176" s="164" t="s">
        <v>5</v>
      </c>
      <c r="V176" s="45" t="s">
        <v>40</v>
      </c>
      <c r="W176" s="37"/>
      <c r="X176" s="165">
        <f t="shared" si="26"/>
        <v>0</v>
      </c>
      <c r="Y176" s="165">
        <v>3.2000000000000003E-4</v>
      </c>
      <c r="Z176" s="165">
        <f t="shared" si="27"/>
        <v>0.59200000000000008</v>
      </c>
      <c r="AA176" s="165">
        <v>0</v>
      </c>
      <c r="AB176" s="166">
        <f t="shared" si="2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29"/>
        <v>0</v>
      </c>
      <c r="BG176" s="107">
        <f t="shared" si="30"/>
        <v>0</v>
      </c>
      <c r="BH176" s="107">
        <f t="shared" si="31"/>
        <v>0</v>
      </c>
      <c r="BI176" s="107">
        <f t="shared" si="32"/>
        <v>0</v>
      </c>
      <c r="BJ176" s="107">
        <f t="shared" si="33"/>
        <v>0</v>
      </c>
      <c r="BK176" s="20" t="s">
        <v>128</v>
      </c>
      <c r="BL176" s="167">
        <f t="shared" si="34"/>
        <v>0</v>
      </c>
      <c r="BM176" s="20" t="s">
        <v>154</v>
      </c>
      <c r="BN176" s="20" t="s">
        <v>318</v>
      </c>
    </row>
    <row r="177" spans="2:66" s="1" customFormat="1" ht="38.25" customHeight="1">
      <c r="B177" s="133"/>
      <c r="C177" s="161" t="s">
        <v>237</v>
      </c>
      <c r="D177" s="161" t="s">
        <v>150</v>
      </c>
      <c r="E177" s="162" t="s">
        <v>309</v>
      </c>
      <c r="F177" s="260" t="s">
        <v>310</v>
      </c>
      <c r="G177" s="260"/>
      <c r="H177" s="260"/>
      <c r="I177" s="260"/>
      <c r="J177" s="198"/>
      <c r="K177" s="163" t="s">
        <v>157</v>
      </c>
      <c r="L177" s="296">
        <v>90</v>
      </c>
      <c r="M177" s="242">
        <v>0</v>
      </c>
      <c r="N177" s="242"/>
      <c r="O177" s="259">
        <f t="shared" si="25"/>
        <v>0</v>
      </c>
      <c r="P177" s="259"/>
      <c r="Q177" s="259"/>
      <c r="R177" s="259"/>
      <c r="S177" s="135"/>
      <c r="U177" s="164" t="s">
        <v>5</v>
      </c>
      <c r="V177" s="45" t="s">
        <v>40</v>
      </c>
      <c r="W177" s="37"/>
      <c r="X177" s="165">
        <f t="shared" si="26"/>
        <v>0</v>
      </c>
      <c r="Y177" s="165">
        <v>0</v>
      </c>
      <c r="Z177" s="165">
        <f t="shared" si="27"/>
        <v>0</v>
      </c>
      <c r="AA177" s="165">
        <v>0</v>
      </c>
      <c r="AB177" s="166">
        <f t="shared" si="2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29"/>
        <v>0</v>
      </c>
      <c r="BG177" s="107">
        <f t="shared" si="30"/>
        <v>0</v>
      </c>
      <c r="BH177" s="107">
        <f t="shared" si="31"/>
        <v>0</v>
      </c>
      <c r="BI177" s="107">
        <f t="shared" si="32"/>
        <v>0</v>
      </c>
      <c r="BJ177" s="107">
        <f t="shared" si="33"/>
        <v>0</v>
      </c>
      <c r="BK177" s="20" t="s">
        <v>128</v>
      </c>
      <c r="BL177" s="167">
        <f t="shared" si="34"/>
        <v>0</v>
      </c>
      <c r="BM177" s="20" t="s">
        <v>154</v>
      </c>
      <c r="BN177" s="20" t="s">
        <v>321</v>
      </c>
    </row>
    <row r="178" spans="2:66" s="1" customFormat="1" ht="38.25" customHeight="1">
      <c r="B178" s="133"/>
      <c r="C178" s="161" t="s">
        <v>322</v>
      </c>
      <c r="D178" s="161" t="s">
        <v>150</v>
      </c>
      <c r="E178" s="162" t="s">
        <v>312</v>
      </c>
      <c r="F178" s="260" t="s">
        <v>313</v>
      </c>
      <c r="G178" s="260"/>
      <c r="H178" s="260"/>
      <c r="I178" s="260"/>
      <c r="J178" s="198"/>
      <c r="K178" s="163" t="s">
        <v>153</v>
      </c>
      <c r="L178" s="296">
        <v>1850</v>
      </c>
      <c r="M178" s="242">
        <v>0</v>
      </c>
      <c r="N178" s="242"/>
      <c r="O178" s="259">
        <f t="shared" si="25"/>
        <v>0</v>
      </c>
      <c r="P178" s="259"/>
      <c r="Q178" s="259"/>
      <c r="R178" s="259"/>
      <c r="S178" s="135"/>
      <c r="U178" s="164" t="s">
        <v>5</v>
      </c>
      <c r="V178" s="45" t="s">
        <v>40</v>
      </c>
      <c r="W178" s="37"/>
      <c r="X178" s="165">
        <f t="shared" si="26"/>
        <v>0</v>
      </c>
      <c r="Y178" s="165">
        <v>0</v>
      </c>
      <c r="Z178" s="165">
        <f t="shared" si="27"/>
        <v>0</v>
      </c>
      <c r="AA178" s="165">
        <v>0</v>
      </c>
      <c r="AB178" s="166">
        <f t="shared" si="28"/>
        <v>0</v>
      </c>
      <c r="AS178" s="20" t="s">
        <v>154</v>
      </c>
      <c r="AU178" s="20" t="s">
        <v>150</v>
      </c>
      <c r="AV178" s="20" t="s">
        <v>128</v>
      </c>
      <c r="AZ178" s="20" t="s">
        <v>149</v>
      </c>
      <c r="BF178" s="107">
        <f t="shared" si="29"/>
        <v>0</v>
      </c>
      <c r="BG178" s="107">
        <f t="shared" si="30"/>
        <v>0</v>
      </c>
      <c r="BH178" s="107">
        <f t="shared" si="31"/>
        <v>0</v>
      </c>
      <c r="BI178" s="107">
        <f t="shared" si="32"/>
        <v>0</v>
      </c>
      <c r="BJ178" s="107">
        <f t="shared" si="33"/>
        <v>0</v>
      </c>
      <c r="BK178" s="20" t="s">
        <v>128</v>
      </c>
      <c r="BL178" s="167">
        <f t="shared" si="34"/>
        <v>0</v>
      </c>
      <c r="BM178" s="20" t="s">
        <v>154</v>
      </c>
      <c r="BN178" s="20" t="s">
        <v>325</v>
      </c>
    </row>
    <row r="179" spans="2:66" s="1" customFormat="1" ht="38.25" customHeight="1">
      <c r="B179" s="133"/>
      <c r="C179" s="161" t="s">
        <v>241</v>
      </c>
      <c r="D179" s="161" t="s">
        <v>150</v>
      </c>
      <c r="E179" s="162" t="s">
        <v>316</v>
      </c>
      <c r="F179" s="260" t="s">
        <v>317</v>
      </c>
      <c r="G179" s="260"/>
      <c r="H179" s="260"/>
      <c r="I179" s="260"/>
      <c r="J179" s="198"/>
      <c r="K179" s="163" t="s">
        <v>157</v>
      </c>
      <c r="L179" s="296">
        <v>1492</v>
      </c>
      <c r="M179" s="242">
        <v>0</v>
      </c>
      <c r="N179" s="242"/>
      <c r="O179" s="259">
        <f t="shared" si="25"/>
        <v>0</v>
      </c>
      <c r="P179" s="259"/>
      <c r="Q179" s="259"/>
      <c r="R179" s="259"/>
      <c r="S179" s="135"/>
      <c r="U179" s="164" t="s">
        <v>5</v>
      </c>
      <c r="V179" s="45" t="s">
        <v>40</v>
      </c>
      <c r="W179" s="37"/>
      <c r="X179" s="165">
        <f t="shared" si="26"/>
        <v>0</v>
      </c>
      <c r="Y179" s="165">
        <v>9.7930000000000003E-2</v>
      </c>
      <c r="Z179" s="165">
        <f t="shared" si="27"/>
        <v>146.11156</v>
      </c>
      <c r="AA179" s="165">
        <v>0</v>
      </c>
      <c r="AB179" s="166">
        <f t="shared" si="28"/>
        <v>0</v>
      </c>
      <c r="AS179" s="20" t="s">
        <v>154</v>
      </c>
      <c r="AU179" s="20" t="s">
        <v>150</v>
      </c>
      <c r="AV179" s="20" t="s">
        <v>128</v>
      </c>
      <c r="AZ179" s="20" t="s">
        <v>149</v>
      </c>
      <c r="BF179" s="107">
        <f t="shared" si="29"/>
        <v>0</v>
      </c>
      <c r="BG179" s="107">
        <f t="shared" si="30"/>
        <v>0</v>
      </c>
      <c r="BH179" s="107">
        <f t="shared" si="31"/>
        <v>0</v>
      </c>
      <c r="BI179" s="107">
        <f t="shared" si="32"/>
        <v>0</v>
      </c>
      <c r="BJ179" s="107">
        <f t="shared" si="33"/>
        <v>0</v>
      </c>
      <c r="BK179" s="20" t="s">
        <v>128</v>
      </c>
      <c r="BL179" s="167">
        <f t="shared" si="34"/>
        <v>0</v>
      </c>
      <c r="BM179" s="20" t="s">
        <v>154</v>
      </c>
      <c r="BN179" s="20" t="s">
        <v>328</v>
      </c>
    </row>
    <row r="180" spans="2:66" s="1" customFormat="1" ht="25.5" customHeight="1">
      <c r="B180" s="133"/>
      <c r="C180" s="168" t="s">
        <v>329</v>
      </c>
      <c r="D180" s="168" t="s">
        <v>190</v>
      </c>
      <c r="E180" s="169" t="s">
        <v>319</v>
      </c>
      <c r="F180" s="256" t="s">
        <v>320</v>
      </c>
      <c r="G180" s="256"/>
      <c r="H180" s="256"/>
      <c r="I180" s="256"/>
      <c r="J180" s="170"/>
      <c r="K180" s="171" t="s">
        <v>212</v>
      </c>
      <c r="L180" s="297">
        <v>1506.92</v>
      </c>
      <c r="M180" s="257">
        <v>0</v>
      </c>
      <c r="N180" s="257"/>
      <c r="O180" s="258">
        <f t="shared" si="25"/>
        <v>0</v>
      </c>
      <c r="P180" s="259"/>
      <c r="Q180" s="259"/>
      <c r="R180" s="259"/>
      <c r="S180" s="135"/>
      <c r="U180" s="164" t="s">
        <v>5</v>
      </c>
      <c r="V180" s="45" t="s">
        <v>40</v>
      </c>
      <c r="W180" s="37"/>
      <c r="X180" s="165">
        <f t="shared" si="26"/>
        <v>0</v>
      </c>
      <c r="Y180" s="165">
        <v>2.3E-2</v>
      </c>
      <c r="Z180" s="165">
        <f t="shared" si="27"/>
        <v>34.65916</v>
      </c>
      <c r="AA180" s="165">
        <v>0</v>
      </c>
      <c r="AB180" s="166">
        <f t="shared" si="28"/>
        <v>0</v>
      </c>
      <c r="AS180" s="20" t="s">
        <v>165</v>
      </c>
      <c r="AU180" s="20" t="s">
        <v>190</v>
      </c>
      <c r="AV180" s="20" t="s">
        <v>128</v>
      </c>
      <c r="AZ180" s="20" t="s">
        <v>149</v>
      </c>
      <c r="BF180" s="107">
        <f t="shared" si="29"/>
        <v>0</v>
      </c>
      <c r="BG180" s="107">
        <f t="shared" si="30"/>
        <v>0</v>
      </c>
      <c r="BH180" s="107">
        <f t="shared" si="31"/>
        <v>0</v>
      </c>
      <c r="BI180" s="107">
        <f t="shared" si="32"/>
        <v>0</v>
      </c>
      <c r="BJ180" s="107">
        <f t="shared" si="33"/>
        <v>0</v>
      </c>
      <c r="BK180" s="20" t="s">
        <v>128</v>
      </c>
      <c r="BL180" s="167">
        <f t="shared" si="34"/>
        <v>0</v>
      </c>
      <c r="BM180" s="20" t="s">
        <v>154</v>
      </c>
      <c r="BN180" s="20" t="s">
        <v>332</v>
      </c>
    </row>
    <row r="181" spans="2:66" s="1" customFormat="1" ht="25.5" customHeight="1">
      <c r="B181" s="133"/>
      <c r="C181" s="161" t="s">
        <v>244</v>
      </c>
      <c r="D181" s="161" t="s">
        <v>150</v>
      </c>
      <c r="E181" s="162" t="s">
        <v>431</v>
      </c>
      <c r="F181" s="260" t="s">
        <v>432</v>
      </c>
      <c r="G181" s="260"/>
      <c r="H181" s="260"/>
      <c r="I181" s="260"/>
      <c r="J181" s="198"/>
      <c r="K181" s="163" t="s">
        <v>157</v>
      </c>
      <c r="L181" s="296">
        <v>75</v>
      </c>
      <c r="M181" s="242">
        <v>0</v>
      </c>
      <c r="N181" s="242"/>
      <c r="O181" s="259">
        <f t="shared" si="25"/>
        <v>0</v>
      </c>
      <c r="P181" s="259"/>
      <c r="Q181" s="259"/>
      <c r="R181" s="259"/>
      <c r="S181" s="135"/>
      <c r="U181" s="164" t="s">
        <v>5</v>
      </c>
      <c r="V181" s="45" t="s">
        <v>40</v>
      </c>
      <c r="W181" s="37"/>
      <c r="X181" s="165">
        <f t="shared" si="26"/>
        <v>0</v>
      </c>
      <c r="Y181" s="165">
        <v>0.23893</v>
      </c>
      <c r="Z181" s="165">
        <f t="shared" si="27"/>
        <v>17.919750000000001</v>
      </c>
      <c r="AA181" s="165">
        <v>0</v>
      </c>
      <c r="AB181" s="166">
        <f t="shared" si="28"/>
        <v>0</v>
      </c>
      <c r="AS181" s="20" t="s">
        <v>154</v>
      </c>
      <c r="AU181" s="20" t="s">
        <v>150</v>
      </c>
      <c r="AV181" s="20" t="s">
        <v>128</v>
      </c>
      <c r="AZ181" s="20" t="s">
        <v>149</v>
      </c>
      <c r="BF181" s="107">
        <f t="shared" si="29"/>
        <v>0</v>
      </c>
      <c r="BG181" s="107">
        <f t="shared" si="30"/>
        <v>0</v>
      </c>
      <c r="BH181" s="107">
        <f t="shared" si="31"/>
        <v>0</v>
      </c>
      <c r="BI181" s="107">
        <f t="shared" si="32"/>
        <v>0</v>
      </c>
      <c r="BJ181" s="107">
        <f t="shared" si="33"/>
        <v>0</v>
      </c>
      <c r="BK181" s="20" t="s">
        <v>128</v>
      </c>
      <c r="BL181" s="167">
        <f t="shared" si="34"/>
        <v>0</v>
      </c>
      <c r="BM181" s="20" t="s">
        <v>154</v>
      </c>
      <c r="BN181" s="20" t="s">
        <v>335</v>
      </c>
    </row>
    <row r="182" spans="2:66" s="1" customFormat="1" ht="25.5" customHeight="1">
      <c r="B182" s="133"/>
      <c r="C182" s="168" t="s">
        <v>336</v>
      </c>
      <c r="D182" s="168" t="s">
        <v>190</v>
      </c>
      <c r="E182" s="169" t="s">
        <v>433</v>
      </c>
      <c r="F182" s="256" t="s">
        <v>434</v>
      </c>
      <c r="G182" s="256"/>
      <c r="H182" s="256"/>
      <c r="I182" s="256"/>
      <c r="J182" s="170"/>
      <c r="K182" s="171" t="s">
        <v>212</v>
      </c>
      <c r="L182" s="297">
        <v>631.25</v>
      </c>
      <c r="M182" s="257">
        <v>0</v>
      </c>
      <c r="N182" s="257"/>
      <c r="O182" s="258">
        <f t="shared" si="25"/>
        <v>0</v>
      </c>
      <c r="P182" s="259"/>
      <c r="Q182" s="259"/>
      <c r="R182" s="259"/>
      <c r="S182" s="135"/>
      <c r="U182" s="164" t="s">
        <v>5</v>
      </c>
      <c r="V182" s="45" t="s">
        <v>40</v>
      </c>
      <c r="W182" s="37"/>
      <c r="X182" s="165">
        <f t="shared" si="26"/>
        <v>0</v>
      </c>
      <c r="Y182" s="165">
        <v>3.2700007920792099E-2</v>
      </c>
      <c r="Z182" s="165">
        <f t="shared" si="27"/>
        <v>20.641880000000011</v>
      </c>
      <c r="AA182" s="165">
        <v>0</v>
      </c>
      <c r="AB182" s="166">
        <f t="shared" si="28"/>
        <v>0</v>
      </c>
      <c r="AS182" s="20" t="s">
        <v>165</v>
      </c>
      <c r="AU182" s="20" t="s">
        <v>190</v>
      </c>
      <c r="AV182" s="20" t="s">
        <v>128</v>
      </c>
      <c r="AZ182" s="20" t="s">
        <v>149</v>
      </c>
      <c r="BF182" s="107">
        <f t="shared" si="29"/>
        <v>0</v>
      </c>
      <c r="BG182" s="107">
        <f t="shared" si="30"/>
        <v>0</v>
      </c>
      <c r="BH182" s="107">
        <f t="shared" si="31"/>
        <v>0</v>
      </c>
      <c r="BI182" s="107">
        <f t="shared" si="32"/>
        <v>0</v>
      </c>
      <c r="BJ182" s="107">
        <f t="shared" si="33"/>
        <v>0</v>
      </c>
      <c r="BK182" s="20" t="s">
        <v>128</v>
      </c>
      <c r="BL182" s="167">
        <f t="shared" si="34"/>
        <v>0</v>
      </c>
      <c r="BM182" s="20" t="s">
        <v>154</v>
      </c>
      <c r="BN182" s="20" t="s">
        <v>339</v>
      </c>
    </row>
    <row r="183" spans="2:66" s="1" customFormat="1" ht="25.5" customHeight="1">
      <c r="B183" s="133"/>
      <c r="C183" s="161" t="s">
        <v>248</v>
      </c>
      <c r="D183" s="161" t="s">
        <v>150</v>
      </c>
      <c r="E183" s="162" t="s">
        <v>344</v>
      </c>
      <c r="F183" s="260" t="s">
        <v>345</v>
      </c>
      <c r="G183" s="260"/>
      <c r="H183" s="260"/>
      <c r="I183" s="260"/>
      <c r="J183" s="198"/>
      <c r="K183" s="163" t="s">
        <v>157</v>
      </c>
      <c r="L183" s="296">
        <v>1193</v>
      </c>
      <c r="M183" s="242">
        <v>0</v>
      </c>
      <c r="N183" s="242"/>
      <c r="O183" s="259">
        <f t="shared" si="25"/>
        <v>0</v>
      </c>
      <c r="P183" s="259"/>
      <c r="Q183" s="259"/>
      <c r="R183" s="259"/>
      <c r="S183" s="135"/>
      <c r="U183" s="164" t="s">
        <v>5</v>
      </c>
      <c r="V183" s="45" t="s">
        <v>40</v>
      </c>
      <c r="W183" s="37"/>
      <c r="X183" s="165">
        <f t="shared" si="26"/>
        <v>0</v>
      </c>
      <c r="Y183" s="165">
        <v>6.9999999999999994E-5</v>
      </c>
      <c r="Z183" s="165">
        <f t="shared" si="27"/>
        <v>8.3509999999999987E-2</v>
      </c>
      <c r="AA183" s="165">
        <v>0</v>
      </c>
      <c r="AB183" s="166">
        <f t="shared" si="28"/>
        <v>0</v>
      </c>
      <c r="AS183" s="20" t="s">
        <v>154</v>
      </c>
      <c r="AU183" s="20" t="s">
        <v>150</v>
      </c>
      <c r="AV183" s="20" t="s">
        <v>128</v>
      </c>
      <c r="AZ183" s="20" t="s">
        <v>149</v>
      </c>
      <c r="BF183" s="107">
        <f t="shared" si="29"/>
        <v>0</v>
      </c>
      <c r="BG183" s="107">
        <f t="shared" si="30"/>
        <v>0</v>
      </c>
      <c r="BH183" s="107">
        <f t="shared" si="31"/>
        <v>0</v>
      </c>
      <c r="BI183" s="107">
        <f t="shared" si="32"/>
        <v>0</v>
      </c>
      <c r="BJ183" s="107">
        <f t="shared" si="33"/>
        <v>0</v>
      </c>
      <c r="BK183" s="20" t="s">
        <v>128</v>
      </c>
      <c r="BL183" s="167">
        <f t="shared" si="34"/>
        <v>0</v>
      </c>
      <c r="BM183" s="20" t="s">
        <v>154</v>
      </c>
      <c r="BN183" s="20" t="s">
        <v>342</v>
      </c>
    </row>
    <row r="184" spans="2:66" s="1" customFormat="1" ht="38.25" customHeight="1">
      <c r="B184" s="133"/>
      <c r="C184" s="161" t="s">
        <v>343</v>
      </c>
      <c r="D184" s="161" t="s">
        <v>150</v>
      </c>
      <c r="E184" s="162" t="s">
        <v>351</v>
      </c>
      <c r="F184" s="260" t="s">
        <v>352</v>
      </c>
      <c r="G184" s="260"/>
      <c r="H184" s="260"/>
      <c r="I184" s="260"/>
      <c r="J184" s="198"/>
      <c r="K184" s="163" t="s">
        <v>153</v>
      </c>
      <c r="L184" s="296">
        <v>355</v>
      </c>
      <c r="M184" s="242">
        <v>0</v>
      </c>
      <c r="N184" s="242"/>
      <c r="O184" s="259">
        <f t="shared" si="25"/>
        <v>0</v>
      </c>
      <c r="P184" s="259"/>
      <c r="Q184" s="259"/>
      <c r="R184" s="259"/>
      <c r="S184" s="135"/>
      <c r="U184" s="164" t="s">
        <v>5</v>
      </c>
      <c r="V184" s="45" t="s">
        <v>40</v>
      </c>
      <c r="W184" s="37"/>
      <c r="X184" s="165">
        <f t="shared" si="26"/>
        <v>0</v>
      </c>
      <c r="Y184" s="165">
        <v>0</v>
      </c>
      <c r="Z184" s="165">
        <f t="shared" si="27"/>
        <v>0</v>
      </c>
      <c r="AA184" s="165">
        <v>0</v>
      </c>
      <c r="AB184" s="166">
        <f t="shared" si="28"/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 t="shared" si="29"/>
        <v>0</v>
      </c>
      <c r="BG184" s="107">
        <f t="shared" si="30"/>
        <v>0</v>
      </c>
      <c r="BH184" s="107">
        <f t="shared" si="31"/>
        <v>0</v>
      </c>
      <c r="BI184" s="107">
        <f t="shared" si="32"/>
        <v>0</v>
      </c>
      <c r="BJ184" s="107">
        <f t="shared" si="33"/>
        <v>0</v>
      </c>
      <c r="BK184" s="20" t="s">
        <v>128</v>
      </c>
      <c r="BL184" s="167">
        <f t="shared" si="34"/>
        <v>0</v>
      </c>
      <c r="BM184" s="20" t="s">
        <v>154</v>
      </c>
      <c r="BN184" s="20" t="s">
        <v>346</v>
      </c>
    </row>
    <row r="185" spans="2:66" s="1" customFormat="1" ht="38.25" customHeight="1">
      <c r="B185" s="133"/>
      <c r="C185" s="161" t="s">
        <v>251</v>
      </c>
      <c r="D185" s="161" t="s">
        <v>150</v>
      </c>
      <c r="E185" s="162" t="s">
        <v>354</v>
      </c>
      <c r="F185" s="260" t="s">
        <v>355</v>
      </c>
      <c r="G185" s="260"/>
      <c r="H185" s="260"/>
      <c r="I185" s="260"/>
      <c r="J185" s="198"/>
      <c r="K185" s="163" t="s">
        <v>356</v>
      </c>
      <c r="L185" s="296">
        <v>469.50400000000002</v>
      </c>
      <c r="M185" s="242">
        <v>0</v>
      </c>
      <c r="N185" s="242"/>
      <c r="O185" s="259">
        <f t="shared" si="25"/>
        <v>0</v>
      </c>
      <c r="P185" s="259"/>
      <c r="Q185" s="259"/>
      <c r="R185" s="259"/>
      <c r="S185" s="135"/>
      <c r="U185" s="164" t="s">
        <v>5</v>
      </c>
      <c r="V185" s="45" t="s">
        <v>40</v>
      </c>
      <c r="W185" s="37"/>
      <c r="X185" s="165">
        <f t="shared" si="26"/>
        <v>0</v>
      </c>
      <c r="Y185" s="165">
        <v>0</v>
      </c>
      <c r="Z185" s="165">
        <f t="shared" si="27"/>
        <v>0</v>
      </c>
      <c r="AA185" s="165">
        <v>0</v>
      </c>
      <c r="AB185" s="166">
        <f t="shared" si="28"/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 t="shared" si="29"/>
        <v>0</v>
      </c>
      <c r="BG185" s="107">
        <f t="shared" si="30"/>
        <v>0</v>
      </c>
      <c r="BH185" s="107">
        <f t="shared" si="31"/>
        <v>0</v>
      </c>
      <c r="BI185" s="107">
        <f t="shared" si="32"/>
        <v>0</v>
      </c>
      <c r="BJ185" s="107">
        <f t="shared" si="33"/>
        <v>0</v>
      </c>
      <c r="BK185" s="20" t="s">
        <v>128</v>
      </c>
      <c r="BL185" s="167">
        <f t="shared" si="34"/>
        <v>0</v>
      </c>
      <c r="BM185" s="20" t="s">
        <v>154</v>
      </c>
      <c r="BN185" s="20" t="s">
        <v>349</v>
      </c>
    </row>
    <row r="186" spans="2:66" s="1" customFormat="1" ht="25.5" customHeight="1">
      <c r="B186" s="133"/>
      <c r="C186" s="161" t="s">
        <v>350</v>
      </c>
      <c r="D186" s="161" t="s">
        <v>150</v>
      </c>
      <c r="E186" s="162" t="s">
        <v>359</v>
      </c>
      <c r="F186" s="260" t="s">
        <v>360</v>
      </c>
      <c r="G186" s="260"/>
      <c r="H186" s="260"/>
      <c r="I186" s="260"/>
      <c r="J186" s="198"/>
      <c r="K186" s="163" t="s">
        <v>356</v>
      </c>
      <c r="L186" s="296">
        <v>1878.0160000000001</v>
      </c>
      <c r="M186" s="242">
        <v>0</v>
      </c>
      <c r="N186" s="242"/>
      <c r="O186" s="259">
        <f t="shared" si="25"/>
        <v>0</v>
      </c>
      <c r="P186" s="259"/>
      <c r="Q186" s="259"/>
      <c r="R186" s="259"/>
      <c r="S186" s="135"/>
      <c r="U186" s="164" t="s">
        <v>5</v>
      </c>
      <c r="V186" s="45" t="s">
        <v>40</v>
      </c>
      <c r="W186" s="37"/>
      <c r="X186" s="165">
        <f t="shared" si="26"/>
        <v>0</v>
      </c>
      <c r="Y186" s="165">
        <v>0</v>
      </c>
      <c r="Z186" s="165">
        <f t="shared" si="27"/>
        <v>0</v>
      </c>
      <c r="AA186" s="165">
        <v>0</v>
      </c>
      <c r="AB186" s="166">
        <f t="shared" si="28"/>
        <v>0</v>
      </c>
      <c r="AS186" s="20" t="s">
        <v>154</v>
      </c>
      <c r="AU186" s="20" t="s">
        <v>150</v>
      </c>
      <c r="AV186" s="20" t="s">
        <v>128</v>
      </c>
      <c r="AZ186" s="20" t="s">
        <v>149</v>
      </c>
      <c r="BF186" s="107">
        <f t="shared" si="29"/>
        <v>0</v>
      </c>
      <c r="BG186" s="107">
        <f t="shared" si="30"/>
        <v>0</v>
      </c>
      <c r="BH186" s="107">
        <f t="shared" si="31"/>
        <v>0</v>
      </c>
      <c r="BI186" s="107">
        <f t="shared" si="32"/>
        <v>0</v>
      </c>
      <c r="BJ186" s="107">
        <f t="shared" si="33"/>
        <v>0</v>
      </c>
      <c r="BK186" s="20" t="s">
        <v>128</v>
      </c>
      <c r="BL186" s="167">
        <f t="shared" si="34"/>
        <v>0</v>
      </c>
      <c r="BM186" s="20" t="s">
        <v>154</v>
      </c>
      <c r="BN186" s="20" t="s">
        <v>353</v>
      </c>
    </row>
    <row r="187" spans="2:66" s="1" customFormat="1" ht="25.5" customHeight="1">
      <c r="B187" s="133"/>
      <c r="C187" s="168" t="s">
        <v>255</v>
      </c>
      <c r="D187" s="168" t="s">
        <v>190</v>
      </c>
      <c r="E187" s="169" t="s">
        <v>365</v>
      </c>
      <c r="F187" s="256" t="s">
        <v>366</v>
      </c>
      <c r="G187" s="256"/>
      <c r="H187" s="256"/>
      <c r="I187" s="256"/>
      <c r="J187" s="170"/>
      <c r="K187" s="171" t="s">
        <v>212</v>
      </c>
      <c r="L187" s="297">
        <v>10</v>
      </c>
      <c r="M187" s="257">
        <v>0</v>
      </c>
      <c r="N187" s="257"/>
      <c r="O187" s="258">
        <f t="shared" si="25"/>
        <v>0</v>
      </c>
      <c r="P187" s="259"/>
      <c r="Q187" s="259"/>
      <c r="R187" s="259"/>
      <c r="S187" s="135"/>
      <c r="U187" s="164" t="s">
        <v>5</v>
      </c>
      <c r="V187" s="45" t="s">
        <v>40</v>
      </c>
      <c r="W187" s="37"/>
      <c r="X187" s="165">
        <f t="shared" si="26"/>
        <v>0</v>
      </c>
      <c r="Y187" s="165">
        <v>0</v>
      </c>
      <c r="Z187" s="165">
        <f t="shared" si="27"/>
        <v>0</v>
      </c>
      <c r="AA187" s="165">
        <v>0</v>
      </c>
      <c r="AB187" s="166">
        <f t="shared" si="28"/>
        <v>0</v>
      </c>
      <c r="AS187" s="20" t="s">
        <v>165</v>
      </c>
      <c r="AU187" s="20" t="s">
        <v>190</v>
      </c>
      <c r="AV187" s="20" t="s">
        <v>128</v>
      </c>
      <c r="AZ187" s="20" t="s">
        <v>149</v>
      </c>
      <c r="BF187" s="107">
        <f t="shared" si="29"/>
        <v>0</v>
      </c>
      <c r="BG187" s="107">
        <f t="shared" si="30"/>
        <v>0</v>
      </c>
      <c r="BH187" s="107">
        <f t="shared" si="31"/>
        <v>0</v>
      </c>
      <c r="BI187" s="107">
        <f t="shared" si="32"/>
        <v>0</v>
      </c>
      <c r="BJ187" s="107">
        <f t="shared" si="33"/>
        <v>0</v>
      </c>
      <c r="BK187" s="20" t="s">
        <v>128</v>
      </c>
      <c r="BL187" s="167">
        <f t="shared" si="34"/>
        <v>0</v>
      </c>
      <c r="BM187" s="20" t="s">
        <v>154</v>
      </c>
      <c r="BN187" s="20" t="s">
        <v>357</v>
      </c>
    </row>
    <row r="188" spans="2:66" s="1" customFormat="1" ht="16.5" customHeight="1">
      <c r="B188" s="133"/>
      <c r="C188" s="168" t="s">
        <v>358</v>
      </c>
      <c r="D188" s="168" t="s">
        <v>190</v>
      </c>
      <c r="E188" s="169" t="s">
        <v>368</v>
      </c>
      <c r="F188" s="256" t="s">
        <v>369</v>
      </c>
      <c r="G188" s="256"/>
      <c r="H188" s="256"/>
      <c r="I188" s="256"/>
      <c r="J188" s="170"/>
      <c r="K188" s="171" t="s">
        <v>212</v>
      </c>
      <c r="L188" s="297">
        <v>1</v>
      </c>
      <c r="M188" s="257">
        <v>0</v>
      </c>
      <c r="N188" s="257"/>
      <c r="O188" s="258">
        <f t="shared" si="25"/>
        <v>0</v>
      </c>
      <c r="P188" s="259"/>
      <c r="Q188" s="259"/>
      <c r="R188" s="259"/>
      <c r="S188" s="135"/>
      <c r="U188" s="164" t="s">
        <v>5</v>
      </c>
      <c r="V188" s="45" t="s">
        <v>40</v>
      </c>
      <c r="W188" s="37"/>
      <c r="X188" s="165">
        <f t="shared" si="26"/>
        <v>0</v>
      </c>
      <c r="Y188" s="165">
        <v>0</v>
      </c>
      <c r="Z188" s="165">
        <f t="shared" si="27"/>
        <v>0</v>
      </c>
      <c r="AA188" s="165">
        <v>0</v>
      </c>
      <c r="AB188" s="166">
        <f t="shared" si="28"/>
        <v>0</v>
      </c>
      <c r="AS188" s="20" t="s">
        <v>165</v>
      </c>
      <c r="AU188" s="20" t="s">
        <v>190</v>
      </c>
      <c r="AV188" s="20" t="s">
        <v>128</v>
      </c>
      <c r="AZ188" s="20" t="s">
        <v>149</v>
      </c>
      <c r="BF188" s="107">
        <f t="shared" si="29"/>
        <v>0</v>
      </c>
      <c r="BG188" s="107">
        <f t="shared" si="30"/>
        <v>0</v>
      </c>
      <c r="BH188" s="107">
        <f t="shared" si="31"/>
        <v>0</v>
      </c>
      <c r="BI188" s="107">
        <f t="shared" si="32"/>
        <v>0</v>
      </c>
      <c r="BJ188" s="107">
        <f t="shared" si="33"/>
        <v>0</v>
      </c>
      <c r="BK188" s="20" t="s">
        <v>128</v>
      </c>
      <c r="BL188" s="167">
        <f t="shared" si="34"/>
        <v>0</v>
      </c>
      <c r="BM188" s="20" t="s">
        <v>154</v>
      </c>
      <c r="BN188" s="20" t="s">
        <v>361</v>
      </c>
    </row>
    <row r="189" spans="2:66" s="9" customFormat="1" ht="29.85" customHeight="1">
      <c r="B189" s="150"/>
      <c r="C189" s="151"/>
      <c r="D189" s="160" t="s">
        <v>121</v>
      </c>
      <c r="E189" s="160"/>
      <c r="F189" s="160"/>
      <c r="G189" s="160"/>
      <c r="H189" s="160"/>
      <c r="I189" s="160"/>
      <c r="J189" s="160"/>
      <c r="K189" s="160"/>
      <c r="L189" s="298"/>
      <c r="M189" s="160"/>
      <c r="N189" s="160"/>
      <c r="O189" s="250">
        <f>BL189</f>
        <v>0</v>
      </c>
      <c r="P189" s="251"/>
      <c r="Q189" s="251"/>
      <c r="R189" s="251"/>
      <c r="S189" s="153"/>
      <c r="U189" s="154"/>
      <c r="V189" s="151"/>
      <c r="W189" s="151"/>
      <c r="X189" s="155">
        <f>X190</f>
        <v>0</v>
      </c>
      <c r="Y189" s="151"/>
      <c r="Z189" s="155">
        <f>Z190</f>
        <v>0</v>
      </c>
      <c r="AA189" s="151"/>
      <c r="AB189" s="156">
        <f>AB190</f>
        <v>0</v>
      </c>
      <c r="AS189" s="157" t="s">
        <v>15</v>
      </c>
      <c r="AU189" s="158" t="s">
        <v>72</v>
      </c>
      <c r="AV189" s="158" t="s">
        <v>15</v>
      </c>
      <c r="AZ189" s="157" t="s">
        <v>149</v>
      </c>
      <c r="BL189" s="159">
        <f>BL190</f>
        <v>0</v>
      </c>
    </row>
    <row r="190" spans="2:66" s="1" customFormat="1" ht="38.25" customHeight="1">
      <c r="B190" s="133"/>
      <c r="C190" s="161" t="s">
        <v>258</v>
      </c>
      <c r="D190" s="161" t="s">
        <v>150</v>
      </c>
      <c r="E190" s="162" t="s">
        <v>435</v>
      </c>
      <c r="F190" s="260" t="s">
        <v>436</v>
      </c>
      <c r="G190" s="260"/>
      <c r="H190" s="260"/>
      <c r="I190" s="260"/>
      <c r="J190" s="198"/>
      <c r="K190" s="163" t="s">
        <v>356</v>
      </c>
      <c r="L190" s="296">
        <v>2739.3919999999998</v>
      </c>
      <c r="M190" s="242">
        <v>0</v>
      </c>
      <c r="N190" s="242"/>
      <c r="O190" s="259">
        <f>ROUND(M190*L190,3)</f>
        <v>0</v>
      </c>
      <c r="P190" s="259"/>
      <c r="Q190" s="259"/>
      <c r="R190" s="259"/>
      <c r="S190" s="135"/>
      <c r="U190" s="164" t="s">
        <v>5</v>
      </c>
      <c r="V190" s="45" t="s">
        <v>40</v>
      </c>
      <c r="W190" s="37"/>
      <c r="X190" s="165">
        <f>W190*L190</f>
        <v>0</v>
      </c>
      <c r="Y190" s="165">
        <v>0</v>
      </c>
      <c r="Z190" s="165">
        <f>Y190*L190</f>
        <v>0</v>
      </c>
      <c r="AA190" s="165">
        <v>0</v>
      </c>
      <c r="AB190" s="166">
        <f>AA190*L190</f>
        <v>0</v>
      </c>
      <c r="AS190" s="20" t="s">
        <v>154</v>
      </c>
      <c r="AU190" s="20" t="s">
        <v>150</v>
      </c>
      <c r="AV190" s="20" t="s">
        <v>128</v>
      </c>
      <c r="AZ190" s="20" t="s">
        <v>149</v>
      </c>
      <c r="BF190" s="107">
        <f>IF(V190="základná",O190,0)</f>
        <v>0</v>
      </c>
      <c r="BG190" s="107">
        <f>IF(V190="znížená",O190,0)</f>
        <v>0</v>
      </c>
      <c r="BH190" s="107">
        <f>IF(V190="zákl. prenesená",O190,0)</f>
        <v>0</v>
      </c>
      <c r="BI190" s="107">
        <f>IF(V190="zníž. prenesená",O190,0)</f>
        <v>0</v>
      </c>
      <c r="BJ190" s="107">
        <f>IF(V190="nulová",O190,0)</f>
        <v>0</v>
      </c>
      <c r="BK190" s="20" t="s">
        <v>128</v>
      </c>
      <c r="BL190" s="167">
        <f>ROUND(M190*L190,3)</f>
        <v>0</v>
      </c>
      <c r="BM190" s="20" t="s">
        <v>154</v>
      </c>
      <c r="BN190" s="20" t="s">
        <v>363</v>
      </c>
    </row>
    <row r="191" spans="2:66" s="1" customFormat="1" ht="49.9" customHeight="1">
      <c r="B191" s="36"/>
      <c r="C191" s="37"/>
      <c r="D191" s="152" t="s">
        <v>385</v>
      </c>
      <c r="E191" s="37"/>
      <c r="F191" s="37"/>
      <c r="G191" s="37"/>
      <c r="H191" s="37"/>
      <c r="I191" s="37"/>
      <c r="J191" s="191"/>
      <c r="K191" s="37"/>
      <c r="L191" s="37"/>
      <c r="M191" s="37"/>
      <c r="N191" s="37"/>
      <c r="O191" s="254">
        <f t="shared" ref="O191:O196" si="35">BL191</f>
        <v>0</v>
      </c>
      <c r="P191" s="255"/>
      <c r="Q191" s="255"/>
      <c r="R191" s="255"/>
      <c r="S191" s="38"/>
      <c r="U191" s="172"/>
      <c r="V191" s="37"/>
      <c r="W191" s="37"/>
      <c r="X191" s="37"/>
      <c r="Y191" s="37"/>
      <c r="Z191" s="37"/>
      <c r="AA191" s="37"/>
      <c r="AB191" s="75"/>
      <c r="AU191" s="20" t="s">
        <v>72</v>
      </c>
      <c r="AV191" s="20" t="s">
        <v>73</v>
      </c>
      <c r="AZ191" s="20" t="s">
        <v>386</v>
      </c>
      <c r="BL191" s="167">
        <f>SUM(BL192:BL196)</f>
        <v>0</v>
      </c>
    </row>
    <row r="192" spans="2:66" s="1" customFormat="1" ht="22.35" customHeight="1">
      <c r="B192" s="36"/>
      <c r="C192" s="300" t="s">
        <v>5</v>
      </c>
      <c r="D192" s="300" t="s">
        <v>150</v>
      </c>
      <c r="E192" s="301" t="s">
        <v>5</v>
      </c>
      <c r="F192" s="302" t="s">
        <v>5</v>
      </c>
      <c r="G192" s="302"/>
      <c r="H192" s="302"/>
      <c r="I192" s="302"/>
      <c r="J192" s="303"/>
      <c r="K192" s="304" t="s">
        <v>5</v>
      </c>
      <c r="L192" s="296"/>
      <c r="M192" s="305"/>
      <c r="N192" s="306"/>
      <c r="O192" s="243">
        <f t="shared" si="35"/>
        <v>0</v>
      </c>
      <c r="P192" s="243"/>
      <c r="Q192" s="243"/>
      <c r="R192" s="243"/>
      <c r="S192" s="38"/>
      <c r="U192" s="164" t="s">
        <v>5</v>
      </c>
      <c r="V192" s="173" t="s">
        <v>40</v>
      </c>
      <c r="W192" s="37"/>
      <c r="X192" s="37"/>
      <c r="Y192" s="37"/>
      <c r="Z192" s="37"/>
      <c r="AA192" s="37"/>
      <c r="AB192" s="75"/>
      <c r="AU192" s="20" t="s">
        <v>386</v>
      </c>
      <c r="AV192" s="20" t="s">
        <v>15</v>
      </c>
      <c r="AZ192" s="20" t="s">
        <v>386</v>
      </c>
      <c r="BF192" s="107">
        <f>IF(V192="základná",O192,0)</f>
        <v>0</v>
      </c>
      <c r="BG192" s="107">
        <f>IF(V192="znížená",O192,0)</f>
        <v>0</v>
      </c>
      <c r="BH192" s="107">
        <f>IF(V192="zákl. prenesená",O192,0)</f>
        <v>0</v>
      </c>
      <c r="BI192" s="107">
        <f>IF(V192="zníž. prenesená",O192,0)</f>
        <v>0</v>
      </c>
      <c r="BJ192" s="107">
        <f>IF(V192="nulová",O192,0)</f>
        <v>0</v>
      </c>
      <c r="BK192" s="20" t="s">
        <v>128</v>
      </c>
      <c r="BL192" s="167">
        <f>M192*L192</f>
        <v>0</v>
      </c>
    </row>
    <row r="193" spans="2:64" s="1" customFormat="1" ht="22.35" customHeight="1">
      <c r="B193" s="36"/>
      <c r="C193" s="300" t="s">
        <v>5</v>
      </c>
      <c r="D193" s="300" t="s">
        <v>150</v>
      </c>
      <c r="E193" s="301" t="s">
        <v>5</v>
      </c>
      <c r="F193" s="302" t="s">
        <v>5</v>
      </c>
      <c r="G193" s="302"/>
      <c r="H193" s="302"/>
      <c r="I193" s="302"/>
      <c r="J193" s="303"/>
      <c r="K193" s="304" t="s">
        <v>5</v>
      </c>
      <c r="L193" s="296"/>
      <c r="M193" s="305"/>
      <c r="N193" s="306"/>
      <c r="O193" s="243">
        <f t="shared" si="35"/>
        <v>0</v>
      </c>
      <c r="P193" s="243"/>
      <c r="Q193" s="243"/>
      <c r="R193" s="243"/>
      <c r="S193" s="38"/>
      <c r="U193" s="164" t="s">
        <v>5</v>
      </c>
      <c r="V193" s="173" t="s">
        <v>40</v>
      </c>
      <c r="W193" s="37"/>
      <c r="X193" s="37"/>
      <c r="Y193" s="37"/>
      <c r="Z193" s="37"/>
      <c r="AA193" s="37"/>
      <c r="AB193" s="75"/>
      <c r="AU193" s="20" t="s">
        <v>386</v>
      </c>
      <c r="AV193" s="20" t="s">
        <v>15</v>
      </c>
      <c r="AZ193" s="20" t="s">
        <v>386</v>
      </c>
      <c r="BF193" s="107">
        <f>IF(V193="základná",O193,0)</f>
        <v>0</v>
      </c>
      <c r="BG193" s="107">
        <f>IF(V193="znížená",O193,0)</f>
        <v>0</v>
      </c>
      <c r="BH193" s="107">
        <f>IF(V193="zákl. prenesená",O193,0)</f>
        <v>0</v>
      </c>
      <c r="BI193" s="107">
        <f>IF(V193="zníž. prenesená",O193,0)</f>
        <v>0</v>
      </c>
      <c r="BJ193" s="107">
        <f>IF(V193="nulová",O193,0)</f>
        <v>0</v>
      </c>
      <c r="BK193" s="20" t="s">
        <v>128</v>
      </c>
      <c r="BL193" s="167">
        <f>M193*L193</f>
        <v>0</v>
      </c>
    </row>
    <row r="194" spans="2:64" s="1" customFormat="1" ht="22.35" customHeight="1">
      <c r="B194" s="36"/>
      <c r="C194" s="300" t="s">
        <v>5</v>
      </c>
      <c r="D194" s="300" t="s">
        <v>150</v>
      </c>
      <c r="E194" s="301" t="s">
        <v>5</v>
      </c>
      <c r="F194" s="302" t="s">
        <v>5</v>
      </c>
      <c r="G194" s="302"/>
      <c r="H194" s="302"/>
      <c r="I194" s="302"/>
      <c r="J194" s="303"/>
      <c r="K194" s="304" t="s">
        <v>5</v>
      </c>
      <c r="L194" s="296"/>
      <c r="M194" s="305"/>
      <c r="N194" s="306"/>
      <c r="O194" s="243">
        <f t="shared" si="35"/>
        <v>0</v>
      </c>
      <c r="P194" s="243"/>
      <c r="Q194" s="243"/>
      <c r="R194" s="243"/>
      <c r="S194" s="38"/>
      <c r="U194" s="164" t="s">
        <v>5</v>
      </c>
      <c r="V194" s="173" t="s">
        <v>40</v>
      </c>
      <c r="W194" s="37"/>
      <c r="X194" s="37"/>
      <c r="Y194" s="37"/>
      <c r="Z194" s="37"/>
      <c r="AA194" s="37"/>
      <c r="AB194" s="75"/>
      <c r="AU194" s="20" t="s">
        <v>386</v>
      </c>
      <c r="AV194" s="20" t="s">
        <v>15</v>
      </c>
      <c r="AZ194" s="20" t="s">
        <v>386</v>
      </c>
      <c r="BF194" s="107">
        <f>IF(V194="základná",O194,0)</f>
        <v>0</v>
      </c>
      <c r="BG194" s="107">
        <f>IF(V194="znížená",O194,0)</f>
        <v>0</v>
      </c>
      <c r="BH194" s="107">
        <f>IF(V194="zákl. prenesená",O194,0)</f>
        <v>0</v>
      </c>
      <c r="BI194" s="107">
        <f>IF(V194="zníž. prenesená",O194,0)</f>
        <v>0</v>
      </c>
      <c r="BJ194" s="107">
        <f>IF(V194="nulová",O194,0)</f>
        <v>0</v>
      </c>
      <c r="BK194" s="20" t="s">
        <v>128</v>
      </c>
      <c r="BL194" s="167">
        <f>M194*L194</f>
        <v>0</v>
      </c>
    </row>
    <row r="195" spans="2:64" s="1" customFormat="1" ht="22.35" customHeight="1">
      <c r="B195" s="36"/>
      <c r="C195" s="300" t="s">
        <v>5</v>
      </c>
      <c r="D195" s="300" t="s">
        <v>150</v>
      </c>
      <c r="E195" s="301" t="s">
        <v>5</v>
      </c>
      <c r="F195" s="302" t="s">
        <v>5</v>
      </c>
      <c r="G195" s="302"/>
      <c r="H195" s="302"/>
      <c r="I195" s="302"/>
      <c r="J195" s="303"/>
      <c r="K195" s="304" t="s">
        <v>5</v>
      </c>
      <c r="L195" s="296"/>
      <c r="M195" s="305"/>
      <c r="N195" s="306"/>
      <c r="O195" s="243">
        <f t="shared" si="35"/>
        <v>0</v>
      </c>
      <c r="P195" s="243"/>
      <c r="Q195" s="243"/>
      <c r="R195" s="243"/>
      <c r="S195" s="38"/>
      <c r="U195" s="164" t="s">
        <v>5</v>
      </c>
      <c r="V195" s="173" t="s">
        <v>40</v>
      </c>
      <c r="W195" s="37"/>
      <c r="X195" s="37"/>
      <c r="Y195" s="37"/>
      <c r="Z195" s="37"/>
      <c r="AA195" s="37"/>
      <c r="AB195" s="75"/>
      <c r="AU195" s="20" t="s">
        <v>386</v>
      </c>
      <c r="AV195" s="20" t="s">
        <v>15</v>
      </c>
      <c r="AZ195" s="20" t="s">
        <v>386</v>
      </c>
      <c r="BF195" s="107">
        <f>IF(V195="základná",O195,0)</f>
        <v>0</v>
      </c>
      <c r="BG195" s="107">
        <f>IF(V195="znížená",O195,0)</f>
        <v>0</v>
      </c>
      <c r="BH195" s="107">
        <f>IF(V195="zákl. prenesená",O195,0)</f>
        <v>0</v>
      </c>
      <c r="BI195" s="107">
        <f>IF(V195="zníž. prenesená",O195,0)</f>
        <v>0</v>
      </c>
      <c r="BJ195" s="107">
        <f>IF(V195="nulová",O195,0)</f>
        <v>0</v>
      </c>
      <c r="BK195" s="20" t="s">
        <v>128</v>
      </c>
      <c r="BL195" s="167">
        <f>M195*L195</f>
        <v>0</v>
      </c>
    </row>
    <row r="196" spans="2:64" s="1" customFormat="1" ht="22.35" customHeight="1">
      <c r="B196" s="36"/>
      <c r="C196" s="300" t="s">
        <v>5</v>
      </c>
      <c r="D196" s="300" t="s">
        <v>150</v>
      </c>
      <c r="E196" s="301" t="s">
        <v>5</v>
      </c>
      <c r="F196" s="302" t="s">
        <v>5</v>
      </c>
      <c r="G196" s="302"/>
      <c r="H196" s="302"/>
      <c r="I196" s="302"/>
      <c r="J196" s="303"/>
      <c r="K196" s="304" t="s">
        <v>5</v>
      </c>
      <c r="L196" s="296"/>
      <c r="M196" s="305"/>
      <c r="N196" s="306"/>
      <c r="O196" s="243">
        <f t="shared" si="35"/>
        <v>0</v>
      </c>
      <c r="P196" s="243"/>
      <c r="Q196" s="243"/>
      <c r="R196" s="243"/>
      <c r="S196" s="38"/>
      <c r="U196" s="164" t="s">
        <v>5</v>
      </c>
      <c r="V196" s="173" t="s">
        <v>40</v>
      </c>
      <c r="W196" s="57"/>
      <c r="X196" s="57"/>
      <c r="Y196" s="57"/>
      <c r="Z196" s="57"/>
      <c r="AA196" s="57"/>
      <c r="AB196" s="59"/>
      <c r="AU196" s="20" t="s">
        <v>386</v>
      </c>
      <c r="AV196" s="20" t="s">
        <v>15</v>
      </c>
      <c r="AZ196" s="20" t="s">
        <v>386</v>
      </c>
      <c r="BF196" s="107">
        <f>IF(V196="základná",O196,0)</f>
        <v>0</v>
      </c>
      <c r="BG196" s="107">
        <f>IF(V196="znížená",O196,0)</f>
        <v>0</v>
      </c>
      <c r="BH196" s="107">
        <f>IF(V196="zákl. prenesená",O196,0)</f>
        <v>0</v>
      </c>
      <c r="BI196" s="107">
        <f>IF(V196="zníž. prenesená",O196,0)</f>
        <v>0</v>
      </c>
      <c r="BJ196" s="107">
        <f>IF(V196="nulová",O196,0)</f>
        <v>0</v>
      </c>
      <c r="BK196" s="20" t="s">
        <v>128</v>
      </c>
      <c r="BL196" s="167">
        <f>M196*L196</f>
        <v>0</v>
      </c>
    </row>
    <row r="197" spans="2:64" s="1" customFormat="1" ht="6.95" customHeight="1">
      <c r="B197" s="60"/>
      <c r="C197" s="61"/>
      <c r="D197" s="61"/>
      <c r="E197" s="61"/>
      <c r="F197" s="61"/>
      <c r="G197" s="61"/>
      <c r="H197" s="61"/>
      <c r="I197" s="61"/>
      <c r="J197" s="193"/>
      <c r="K197" s="61"/>
      <c r="L197" s="61"/>
      <c r="M197" s="61"/>
      <c r="N197" s="61"/>
      <c r="O197" s="61"/>
      <c r="P197" s="61"/>
      <c r="Q197" s="61"/>
      <c r="R197" s="61"/>
      <c r="S197" s="62"/>
    </row>
  </sheetData>
  <mergeCells count="274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8:R98"/>
    <mergeCell ref="D99:H99"/>
    <mergeCell ref="O99:R99"/>
    <mergeCell ref="D100:H100"/>
    <mergeCell ref="O100:R100"/>
    <mergeCell ref="D101:H101"/>
    <mergeCell ref="O101:R101"/>
    <mergeCell ref="D102:H102"/>
    <mergeCell ref="O102:R102"/>
    <mergeCell ref="D103:H103"/>
    <mergeCell ref="O103:R103"/>
    <mergeCell ref="O104:R104"/>
    <mergeCell ref="M106:R106"/>
    <mergeCell ref="C112:R112"/>
    <mergeCell ref="F114:Q114"/>
    <mergeCell ref="F115:Q115"/>
    <mergeCell ref="N117:Q117"/>
    <mergeCell ref="N119:R119"/>
    <mergeCell ref="N120:R120"/>
    <mergeCell ref="F122:I122"/>
    <mergeCell ref="M122:N122"/>
    <mergeCell ref="O122:R122"/>
    <mergeCell ref="F126:I126"/>
    <mergeCell ref="M126:N126"/>
    <mergeCell ref="O126:R126"/>
    <mergeCell ref="F127:I127"/>
    <mergeCell ref="M127:N127"/>
    <mergeCell ref="O127:R127"/>
    <mergeCell ref="F128:I128"/>
    <mergeCell ref="M128:N128"/>
    <mergeCell ref="O128:R128"/>
    <mergeCell ref="F129:I129"/>
    <mergeCell ref="M129:N129"/>
    <mergeCell ref="O129:R129"/>
    <mergeCell ref="F130:I130"/>
    <mergeCell ref="M130:N130"/>
    <mergeCell ref="O130:R130"/>
    <mergeCell ref="F131:I131"/>
    <mergeCell ref="M131:N131"/>
    <mergeCell ref="O131:R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9:I139"/>
    <mergeCell ref="M139:N139"/>
    <mergeCell ref="O139:R139"/>
    <mergeCell ref="F140:I140"/>
    <mergeCell ref="M140:N140"/>
    <mergeCell ref="O140:R140"/>
    <mergeCell ref="F141:I141"/>
    <mergeCell ref="M141:N141"/>
    <mergeCell ref="O141:R141"/>
    <mergeCell ref="F144:I144"/>
    <mergeCell ref="M144:N144"/>
    <mergeCell ref="O144:R144"/>
    <mergeCell ref="F145:I145"/>
    <mergeCell ref="M145:N145"/>
    <mergeCell ref="O145:R145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61:I161"/>
    <mergeCell ref="M161:N161"/>
    <mergeCell ref="O161:R161"/>
    <mergeCell ref="F163:I163"/>
    <mergeCell ref="M163:N163"/>
    <mergeCell ref="O163:R163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79:I179"/>
    <mergeCell ref="M179:N179"/>
    <mergeCell ref="O179:R179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M183:N183"/>
    <mergeCell ref="O183:R183"/>
    <mergeCell ref="F184:I184"/>
    <mergeCell ref="M184:N184"/>
    <mergeCell ref="O184:R184"/>
    <mergeCell ref="F185:I185"/>
    <mergeCell ref="M185:N185"/>
    <mergeCell ref="O185:R185"/>
    <mergeCell ref="F186:I186"/>
    <mergeCell ref="M186:N186"/>
    <mergeCell ref="O186:R186"/>
    <mergeCell ref="M194:N194"/>
    <mergeCell ref="O194:R194"/>
    <mergeCell ref="F187:I187"/>
    <mergeCell ref="M187:N187"/>
    <mergeCell ref="O187:R187"/>
    <mergeCell ref="F188:I188"/>
    <mergeCell ref="M188:N188"/>
    <mergeCell ref="O188:R188"/>
    <mergeCell ref="F190:I190"/>
    <mergeCell ref="M190:N190"/>
    <mergeCell ref="O190:R190"/>
    <mergeCell ref="H1:L1"/>
    <mergeCell ref="T2:AD2"/>
    <mergeCell ref="F195:I195"/>
    <mergeCell ref="M195:N195"/>
    <mergeCell ref="O195:R195"/>
    <mergeCell ref="F196:I196"/>
    <mergeCell ref="M196:N196"/>
    <mergeCell ref="O196:R196"/>
    <mergeCell ref="O123:R123"/>
    <mergeCell ref="O124:R124"/>
    <mergeCell ref="O125:R125"/>
    <mergeCell ref="O142:R142"/>
    <mergeCell ref="O143:R143"/>
    <mergeCell ref="O146:R146"/>
    <mergeCell ref="O162:R162"/>
    <mergeCell ref="O189:R189"/>
    <mergeCell ref="O191:R191"/>
    <mergeCell ref="F192:I192"/>
    <mergeCell ref="M192:N192"/>
    <mergeCell ref="O192:R192"/>
    <mergeCell ref="F193:I193"/>
    <mergeCell ref="M193:N193"/>
    <mergeCell ref="O193:R193"/>
    <mergeCell ref="F194:I194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V192:V197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2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7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71"/>
  <sheetViews>
    <sheetView showGridLines="0" zoomScaleNormal="100" workbookViewId="0">
      <pane ySplit="1" topLeftCell="A9" activePane="bottomLeft" state="frozen"/>
      <selection pane="bottomLeft" activeCell="P9" sqref="P9:Q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9.164062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41" t="s">
        <v>101</v>
      </c>
      <c r="I1" s="241"/>
      <c r="J1" s="241"/>
      <c r="K1" s="241"/>
      <c r="L1" s="241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T2" s="200" t="s">
        <v>8</v>
      </c>
      <c r="U2" s="201"/>
      <c r="V2" s="201"/>
      <c r="W2" s="201"/>
      <c r="X2" s="201"/>
      <c r="Y2" s="201"/>
      <c r="Z2" s="201"/>
      <c r="AA2" s="201"/>
      <c r="AB2" s="201"/>
      <c r="AC2" s="201"/>
      <c r="AD2" s="201"/>
      <c r="AU2" s="20" t="s">
        <v>87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2" t="s">
        <v>105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65" t="str">
        <f>'Rekapitulácia stavby'!K6</f>
        <v>Cyklotrasa Brezno - Valaská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34" t="s">
        <v>437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78">
        <f>'Rekapitulácia stavby'!AN8</f>
        <v>0</v>
      </c>
      <c r="Q9" s="261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32" t="str">
        <f>IF('Rekapitulácia stavby'!AN10="","",'Rekapitulácia stavby'!AN10)</f>
        <v/>
      </c>
      <c r="Q11" s="232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32" t="str">
        <f>IF('Rekapitulácia stavby'!AN11="","",'Rekapitulácia stavby'!AN11)</f>
        <v/>
      </c>
      <c r="Q12" s="232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79" t="str">
        <f>IF('Rekapitulácia stavby'!AN13="","",'Rekapitulácia stavby'!AN13)</f>
        <v>Vyplň údaj</v>
      </c>
      <c r="Q14" s="232"/>
      <c r="R14" s="37"/>
      <c r="S14" s="38"/>
    </row>
    <row r="15" spans="1:67" s="1" customFormat="1" ht="18" customHeight="1">
      <c r="B15" s="36"/>
      <c r="C15" s="37"/>
      <c r="D15" s="37"/>
      <c r="E15" s="279" t="str">
        <f>IF('Rekapitulácia stavby'!E14="","",'Rekapitulácia stavby'!E14)</f>
        <v>Vyplň údaj</v>
      </c>
      <c r="F15" s="280"/>
      <c r="G15" s="280"/>
      <c r="H15" s="280"/>
      <c r="I15" s="280"/>
      <c r="J15" s="280"/>
      <c r="K15" s="280"/>
      <c r="L15" s="280"/>
      <c r="M15" s="280"/>
      <c r="N15" s="31" t="s">
        <v>26</v>
      </c>
      <c r="O15" s="37"/>
      <c r="P15" s="279" t="str">
        <f>IF('Rekapitulácia stavby'!AN14="","",'Rekapitulácia stavby'!AN14)</f>
        <v>Vyplň údaj</v>
      </c>
      <c r="Q15" s="232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32" t="str">
        <f>IF('Rekapitulácia stavby'!AN16="","",'Rekapitulácia stavby'!AN16)</f>
        <v/>
      </c>
      <c r="Q17" s="232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32" t="str">
        <f>IF('Rekapitulácia stavby'!AN17="","",'Rekapitulácia stavby'!AN17)</f>
        <v/>
      </c>
      <c r="Q18" s="232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32" t="str">
        <f>IF('Rekapitulácia stavby'!AN19="","",'Rekapitulácia stavby'!AN19)</f>
        <v/>
      </c>
      <c r="Q20" s="232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32" t="str">
        <f>IF('Rekapitulácia stavby'!AN20="","",'Rekapitulácia stavby'!AN20)</f>
        <v/>
      </c>
      <c r="Q21" s="232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37" t="s">
        <v>5</v>
      </c>
      <c r="F24" s="237"/>
      <c r="G24" s="237"/>
      <c r="H24" s="237"/>
      <c r="I24" s="237"/>
      <c r="J24" s="237"/>
      <c r="K24" s="237"/>
      <c r="L24" s="237"/>
      <c r="M24" s="237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38">
        <f>O88</f>
        <v>0</v>
      </c>
      <c r="O27" s="238"/>
      <c r="P27" s="238"/>
      <c r="Q27" s="238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38">
        <f>O97</f>
        <v>0</v>
      </c>
      <c r="O28" s="238"/>
      <c r="P28" s="238"/>
      <c r="Q28" s="238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77">
        <f>ROUND(N27+N28,2)</f>
        <v>0</v>
      </c>
      <c r="O30" s="264"/>
      <c r="P30" s="264"/>
      <c r="Q30" s="264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74">
        <f>ROUND((((SUM(BF97:BF104)+SUM(BF122:BF164))+SUM(BF166:BF170))),2)</f>
        <v>0</v>
      </c>
      <c r="I32" s="264"/>
      <c r="J32" s="264"/>
      <c r="K32" s="264"/>
      <c r="L32" s="37"/>
      <c r="M32" s="37"/>
      <c r="N32" s="274">
        <f>ROUND(((ROUND((SUM(BF97:BF104)+SUM(BF122:BF164)), 2)*F32)+SUM(BF166:BF170)*F32),2)</f>
        <v>0</v>
      </c>
      <c r="O32" s="264"/>
      <c r="P32" s="264"/>
      <c r="Q32" s="264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74">
        <f>ROUND((((SUM(BG97:BG104)+SUM(BG122:BG164))+SUM(BG166:BG170))),2)</f>
        <v>0</v>
      </c>
      <c r="I33" s="264"/>
      <c r="J33" s="264"/>
      <c r="K33" s="264"/>
      <c r="L33" s="37"/>
      <c r="M33" s="37"/>
      <c r="N33" s="274">
        <f>ROUND(((ROUND((SUM(BG97:BG104)+SUM(BG122:BG164)), 2)*F33)+SUM(BG166:BG170)*F33),2)</f>
        <v>0</v>
      </c>
      <c r="O33" s="264"/>
      <c r="P33" s="264"/>
      <c r="Q33" s="264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74">
        <f>ROUND((((SUM(BH97:BH104)+SUM(BH122:BH164))+SUM(BH166:BH170))),2)</f>
        <v>0</v>
      </c>
      <c r="I34" s="264"/>
      <c r="J34" s="264"/>
      <c r="K34" s="264"/>
      <c r="L34" s="37"/>
      <c r="M34" s="37"/>
      <c r="N34" s="274">
        <v>0</v>
      </c>
      <c r="O34" s="264"/>
      <c r="P34" s="264"/>
      <c r="Q34" s="264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74">
        <f>ROUND((((SUM(BI97:BI104)+SUM(BI122:BI164))+SUM(BI166:BI170))),2)</f>
        <v>0</v>
      </c>
      <c r="I35" s="264"/>
      <c r="J35" s="264"/>
      <c r="K35" s="264"/>
      <c r="L35" s="37"/>
      <c r="M35" s="37"/>
      <c r="N35" s="274">
        <v>0</v>
      </c>
      <c r="O35" s="264"/>
      <c r="P35" s="264"/>
      <c r="Q35" s="264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74">
        <f>ROUND((((SUM(BJ97:BJ104)+SUM(BJ122:BJ164))+SUM(BJ166:BJ170))),2)</f>
        <v>0</v>
      </c>
      <c r="I36" s="264"/>
      <c r="J36" s="264"/>
      <c r="K36" s="264"/>
      <c r="L36" s="37"/>
      <c r="M36" s="37"/>
      <c r="N36" s="274">
        <v>0</v>
      </c>
      <c r="O36" s="264"/>
      <c r="P36" s="264"/>
      <c r="Q36" s="264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75">
        <f>SUM(N30:N36)</f>
        <v>0</v>
      </c>
      <c r="N38" s="275"/>
      <c r="O38" s="275"/>
      <c r="P38" s="275"/>
      <c r="Q38" s="276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2" t="s">
        <v>109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65" t="str">
        <f>F6</f>
        <v>Cyklotrasa Brezno - Valaská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14" t="str">
        <f>F7</f>
        <v>SO 01.3. - Cyklotrasa - CENTRUM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1">
        <f>IF(P9="","",P9)</f>
        <v>0</v>
      </c>
      <c r="O81" s="261"/>
      <c r="P81" s="261"/>
      <c r="Q81" s="261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32" t="str">
        <f>E18</f>
        <v xml:space="preserve"> </v>
      </c>
      <c r="O83" s="232"/>
      <c r="P83" s="232"/>
      <c r="Q83" s="232"/>
      <c r="R83" s="232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32" t="str">
        <f>E21</f>
        <v xml:space="preserve"> </v>
      </c>
      <c r="O84" s="232"/>
      <c r="P84" s="232"/>
      <c r="Q84" s="232"/>
      <c r="R84" s="232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72" t="s">
        <v>110</v>
      </c>
      <c r="D86" s="273"/>
      <c r="E86" s="273"/>
      <c r="F86" s="273"/>
      <c r="G86" s="273"/>
      <c r="H86" s="115"/>
      <c r="I86" s="115"/>
      <c r="J86" s="196"/>
      <c r="K86" s="115"/>
      <c r="L86" s="115"/>
      <c r="M86" s="115"/>
      <c r="N86" s="115"/>
      <c r="O86" s="272" t="s">
        <v>111</v>
      </c>
      <c r="P86" s="273"/>
      <c r="Q86" s="273"/>
      <c r="R86" s="273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04">
        <f>O122</f>
        <v>0</v>
      </c>
      <c r="P88" s="269"/>
      <c r="Q88" s="269"/>
      <c r="R88" s="269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1">
        <f>O123</f>
        <v>0</v>
      </c>
      <c r="P89" s="268"/>
      <c r="Q89" s="268"/>
      <c r="R89" s="268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02">
        <f>O124</f>
        <v>0</v>
      </c>
      <c r="P90" s="267"/>
      <c r="Q90" s="267"/>
      <c r="R90" s="267"/>
      <c r="S90" s="130"/>
    </row>
    <row r="91" spans="2:48" s="7" customFormat="1" ht="19.899999999999999" customHeight="1">
      <c r="B91" s="128"/>
      <c r="C91" s="129"/>
      <c r="D91" s="103" t="s">
        <v>117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02">
        <f>O130</f>
        <v>0</v>
      </c>
      <c r="P91" s="267"/>
      <c r="Q91" s="267"/>
      <c r="R91" s="267"/>
      <c r="S91" s="130"/>
    </row>
    <row r="92" spans="2:48" s="7" customFormat="1" ht="19.899999999999999" customHeight="1">
      <c r="B92" s="128"/>
      <c r="C92" s="129"/>
      <c r="D92" s="103" t="s">
        <v>119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02">
        <f>O133</f>
        <v>0</v>
      </c>
      <c r="P92" s="267"/>
      <c r="Q92" s="267"/>
      <c r="R92" s="267"/>
      <c r="S92" s="130"/>
    </row>
    <row r="93" spans="2:48" s="7" customFormat="1" ht="19.899999999999999" customHeight="1">
      <c r="B93" s="128"/>
      <c r="C93" s="129"/>
      <c r="D93" s="103" t="s">
        <v>120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02">
        <f>O139</f>
        <v>0</v>
      </c>
      <c r="P93" s="267"/>
      <c r="Q93" s="267"/>
      <c r="R93" s="267"/>
      <c r="S93" s="130"/>
    </row>
    <row r="94" spans="2:48" s="7" customFormat="1" ht="19.899999999999999" customHeight="1">
      <c r="B94" s="128"/>
      <c r="C94" s="129"/>
      <c r="D94" s="103" t="s">
        <v>121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02">
        <f>O163</f>
        <v>0</v>
      </c>
      <c r="P94" s="267"/>
      <c r="Q94" s="267"/>
      <c r="R94" s="267"/>
      <c r="S94" s="130"/>
    </row>
    <row r="95" spans="2:48" s="6" customFormat="1" ht="21.75" customHeight="1">
      <c r="B95" s="124"/>
      <c r="C95" s="125"/>
      <c r="D95" s="126" t="s">
        <v>124</v>
      </c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246">
        <f>O165</f>
        <v>0</v>
      </c>
      <c r="P95" s="268"/>
      <c r="Q95" s="268"/>
      <c r="R95" s="268"/>
      <c r="S95" s="127"/>
    </row>
    <row r="96" spans="2:48" s="1" customFormat="1" ht="21.75" customHeight="1">
      <c r="B96" s="36"/>
      <c r="C96" s="37"/>
      <c r="D96" s="37"/>
      <c r="E96" s="37"/>
      <c r="F96" s="37"/>
      <c r="G96" s="37"/>
      <c r="H96" s="37"/>
      <c r="I96" s="37"/>
      <c r="J96" s="191"/>
      <c r="K96" s="37"/>
      <c r="L96" s="37"/>
      <c r="M96" s="37"/>
      <c r="N96" s="37"/>
      <c r="O96" s="37"/>
      <c r="P96" s="37"/>
      <c r="Q96" s="37"/>
      <c r="R96" s="37"/>
      <c r="S96" s="38"/>
    </row>
    <row r="97" spans="2:66" s="1" customFormat="1" ht="29.25" customHeight="1">
      <c r="B97" s="36"/>
      <c r="C97" s="123" t="s">
        <v>125</v>
      </c>
      <c r="D97" s="37"/>
      <c r="E97" s="37"/>
      <c r="F97" s="37"/>
      <c r="G97" s="37"/>
      <c r="H97" s="37"/>
      <c r="I97" s="37"/>
      <c r="J97" s="191"/>
      <c r="K97" s="37"/>
      <c r="L97" s="37"/>
      <c r="M97" s="37"/>
      <c r="N97" s="37"/>
      <c r="O97" s="269">
        <f>ROUND(O98+O99+O100+O101+O102+O103,2)</f>
        <v>0</v>
      </c>
      <c r="P97" s="270"/>
      <c r="Q97" s="270"/>
      <c r="R97" s="270"/>
      <c r="S97" s="38"/>
      <c r="U97" s="131"/>
      <c r="V97" s="132" t="s">
        <v>37</v>
      </c>
    </row>
    <row r="98" spans="2:66" s="1" customFormat="1" ht="18" customHeight="1">
      <c r="B98" s="133"/>
      <c r="C98" s="134"/>
      <c r="D98" s="289" t="s">
        <v>126</v>
      </c>
      <c r="E98" s="289"/>
      <c r="F98" s="289"/>
      <c r="G98" s="289"/>
      <c r="H98" s="289"/>
      <c r="I98" s="294"/>
      <c r="J98" s="294"/>
      <c r="K98" s="294"/>
      <c r="L98" s="294"/>
      <c r="M98" s="294"/>
      <c r="N98" s="294"/>
      <c r="O98" s="292">
        <f>ROUND(O88*U98,2)</f>
        <v>0</v>
      </c>
      <c r="P98" s="292"/>
      <c r="Q98" s="292"/>
      <c r="R98" s="292"/>
      <c r="S98" s="135"/>
      <c r="T98" s="136"/>
      <c r="U98" s="137"/>
      <c r="V98" s="138" t="s">
        <v>40</v>
      </c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9" t="s">
        <v>127</v>
      </c>
      <c r="BA98" s="136"/>
      <c r="BB98" s="136"/>
      <c r="BC98" s="136"/>
      <c r="BD98" s="136"/>
      <c r="BE98" s="136"/>
      <c r="BF98" s="140">
        <f t="shared" ref="BF98:BF103" si="0">IF(V98="základná",O98,0)</f>
        <v>0</v>
      </c>
      <c r="BG98" s="140">
        <f t="shared" ref="BG98:BG103" si="1">IF(V98="znížená",O98,0)</f>
        <v>0</v>
      </c>
      <c r="BH98" s="140">
        <f t="shared" ref="BH98:BH103" si="2">IF(V98="zákl. prenesená",O98,0)</f>
        <v>0</v>
      </c>
      <c r="BI98" s="140">
        <f t="shared" ref="BI98:BI103" si="3">IF(V98="zníž. prenesená",O98,0)</f>
        <v>0</v>
      </c>
      <c r="BJ98" s="140">
        <f t="shared" ref="BJ98:BJ103" si="4">IF(V98="nulová",O98,0)</f>
        <v>0</v>
      </c>
      <c r="BK98" s="139" t="s">
        <v>128</v>
      </c>
      <c r="BL98" s="136"/>
      <c r="BM98" s="136"/>
      <c r="BN98" s="136"/>
    </row>
    <row r="99" spans="2:66" s="1" customFormat="1" ht="18" customHeight="1">
      <c r="B99" s="133"/>
      <c r="C99" s="134"/>
      <c r="D99" s="289" t="s">
        <v>129</v>
      </c>
      <c r="E99" s="289"/>
      <c r="F99" s="289"/>
      <c r="G99" s="289"/>
      <c r="H99" s="289"/>
      <c r="I99" s="294"/>
      <c r="J99" s="294"/>
      <c r="K99" s="294"/>
      <c r="L99" s="294"/>
      <c r="M99" s="294"/>
      <c r="N99" s="294"/>
      <c r="O99" s="292">
        <f>ROUND(O88*U99,2)</f>
        <v>0</v>
      </c>
      <c r="P99" s="292"/>
      <c r="Q99" s="292"/>
      <c r="R99" s="292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127</v>
      </c>
      <c r="BA99" s="136"/>
      <c r="BB99" s="136"/>
      <c r="BC99" s="136"/>
      <c r="BD99" s="136"/>
      <c r="BE99" s="136"/>
      <c r="BF99" s="140">
        <f t="shared" si="0"/>
        <v>0</v>
      </c>
      <c r="BG99" s="140">
        <f t="shared" si="1"/>
        <v>0</v>
      </c>
      <c r="BH99" s="140">
        <f t="shared" si="2"/>
        <v>0</v>
      </c>
      <c r="BI99" s="140">
        <f t="shared" si="3"/>
        <v>0</v>
      </c>
      <c r="BJ99" s="140">
        <f t="shared" si="4"/>
        <v>0</v>
      </c>
      <c r="BK99" s="139" t="s">
        <v>128</v>
      </c>
      <c r="BL99" s="136"/>
      <c r="BM99" s="136"/>
      <c r="BN99" s="136"/>
    </row>
    <row r="100" spans="2:66" s="1" customFormat="1" ht="18" customHeight="1">
      <c r="B100" s="133"/>
      <c r="C100" s="134"/>
      <c r="D100" s="289" t="s">
        <v>130</v>
      </c>
      <c r="E100" s="289"/>
      <c r="F100" s="289"/>
      <c r="G100" s="289"/>
      <c r="H100" s="289"/>
      <c r="I100" s="294"/>
      <c r="J100" s="294"/>
      <c r="K100" s="294"/>
      <c r="L100" s="294"/>
      <c r="M100" s="294"/>
      <c r="N100" s="294"/>
      <c r="O100" s="292">
        <f>ROUND(O88*U100,2)</f>
        <v>0</v>
      </c>
      <c r="P100" s="292"/>
      <c r="Q100" s="292"/>
      <c r="R100" s="292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127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128</v>
      </c>
      <c r="BL100" s="136"/>
      <c r="BM100" s="136"/>
      <c r="BN100" s="136"/>
    </row>
    <row r="101" spans="2:66" s="1" customFormat="1" ht="18" customHeight="1">
      <c r="B101" s="133"/>
      <c r="C101" s="134"/>
      <c r="D101" s="289" t="s">
        <v>131</v>
      </c>
      <c r="E101" s="289"/>
      <c r="F101" s="289"/>
      <c r="G101" s="289"/>
      <c r="H101" s="289"/>
      <c r="I101" s="294"/>
      <c r="J101" s="294"/>
      <c r="K101" s="294"/>
      <c r="L101" s="294"/>
      <c r="M101" s="294"/>
      <c r="N101" s="294"/>
      <c r="O101" s="292">
        <f>ROUND(O88*U101,2)</f>
        <v>0</v>
      </c>
      <c r="P101" s="292"/>
      <c r="Q101" s="292"/>
      <c r="R101" s="292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89" t="s">
        <v>132</v>
      </c>
      <c r="E102" s="289"/>
      <c r="F102" s="289"/>
      <c r="G102" s="289"/>
      <c r="H102" s="289"/>
      <c r="I102" s="294"/>
      <c r="J102" s="294"/>
      <c r="K102" s="294"/>
      <c r="L102" s="294"/>
      <c r="M102" s="294"/>
      <c r="N102" s="294"/>
      <c r="O102" s="292">
        <f>ROUND(O88*U102,2)</f>
        <v>0</v>
      </c>
      <c r="P102" s="292"/>
      <c r="Q102" s="292"/>
      <c r="R102" s="292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95" t="s">
        <v>133</v>
      </c>
      <c r="E103" s="294"/>
      <c r="F103" s="294"/>
      <c r="G103" s="294"/>
      <c r="H103" s="294"/>
      <c r="I103" s="294"/>
      <c r="J103" s="294"/>
      <c r="K103" s="294"/>
      <c r="L103" s="294"/>
      <c r="M103" s="294"/>
      <c r="N103" s="294"/>
      <c r="O103" s="292">
        <f>ROUND(O88*U103,2)</f>
        <v>0</v>
      </c>
      <c r="P103" s="292"/>
      <c r="Q103" s="292"/>
      <c r="R103" s="292"/>
      <c r="S103" s="135"/>
      <c r="T103" s="136"/>
      <c r="U103" s="141"/>
      <c r="V103" s="142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134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>
      <c r="B104" s="36"/>
      <c r="C104" s="37"/>
      <c r="D104" s="37"/>
      <c r="E104" s="37"/>
      <c r="F104" s="37"/>
      <c r="G104" s="37"/>
      <c r="H104" s="37"/>
      <c r="I104" s="37"/>
      <c r="J104" s="191"/>
      <c r="K104" s="37"/>
      <c r="L104" s="37"/>
      <c r="M104" s="37"/>
      <c r="N104" s="37"/>
      <c r="O104" s="37"/>
      <c r="P104" s="37"/>
      <c r="Q104" s="37"/>
      <c r="R104" s="37"/>
      <c r="S104" s="38"/>
    </row>
    <row r="105" spans="2:66" s="1" customFormat="1" ht="29.25" customHeight="1">
      <c r="B105" s="36"/>
      <c r="C105" s="114" t="s">
        <v>99</v>
      </c>
      <c r="D105" s="115"/>
      <c r="E105" s="115"/>
      <c r="F105" s="115"/>
      <c r="G105" s="115"/>
      <c r="H105" s="115"/>
      <c r="I105" s="115"/>
      <c r="J105" s="196"/>
      <c r="K105" s="115"/>
      <c r="L105" s="115"/>
      <c r="M105" s="199">
        <f>ROUND(SUM(O88+O97),2)</f>
        <v>0</v>
      </c>
      <c r="N105" s="199"/>
      <c r="O105" s="199"/>
      <c r="P105" s="199"/>
      <c r="Q105" s="199"/>
      <c r="R105" s="199"/>
      <c r="S105" s="38"/>
    </row>
    <row r="106" spans="2:66" s="1" customFormat="1" ht="6.95" customHeight="1">
      <c r="B106" s="60"/>
      <c r="C106" s="61"/>
      <c r="D106" s="61"/>
      <c r="E106" s="61"/>
      <c r="F106" s="61"/>
      <c r="G106" s="61"/>
      <c r="H106" s="61"/>
      <c r="I106" s="61"/>
      <c r="J106" s="193"/>
      <c r="K106" s="61"/>
      <c r="L106" s="61"/>
      <c r="M106" s="61"/>
      <c r="N106" s="61"/>
      <c r="O106" s="61"/>
      <c r="P106" s="61"/>
      <c r="Q106" s="61"/>
      <c r="R106" s="61"/>
      <c r="S106" s="62"/>
    </row>
    <row r="110" spans="2:66" s="1" customFormat="1" ht="6.95" customHeight="1">
      <c r="B110" s="63"/>
      <c r="C110" s="64"/>
      <c r="D110" s="64"/>
      <c r="E110" s="64"/>
      <c r="F110" s="64"/>
      <c r="G110" s="64"/>
      <c r="H110" s="64"/>
      <c r="I110" s="64"/>
      <c r="J110" s="194"/>
      <c r="K110" s="64"/>
      <c r="L110" s="64"/>
      <c r="M110" s="64"/>
      <c r="N110" s="64"/>
      <c r="O110" s="64"/>
      <c r="P110" s="64"/>
      <c r="Q110" s="64"/>
      <c r="R110" s="64"/>
      <c r="S110" s="65"/>
    </row>
    <row r="111" spans="2:66" s="1" customFormat="1" ht="36.950000000000003" customHeight="1">
      <c r="B111" s="36"/>
      <c r="C111" s="212" t="s">
        <v>135</v>
      </c>
      <c r="D111" s="264"/>
      <c r="E111" s="264"/>
      <c r="F111" s="264"/>
      <c r="G111" s="264"/>
      <c r="H111" s="264"/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38"/>
    </row>
    <row r="112" spans="2:66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191"/>
      <c r="K112" s="37"/>
      <c r="L112" s="37"/>
      <c r="M112" s="37"/>
      <c r="N112" s="37"/>
      <c r="O112" s="37"/>
      <c r="P112" s="37"/>
      <c r="Q112" s="37"/>
      <c r="R112" s="37"/>
      <c r="S112" s="38"/>
    </row>
    <row r="113" spans="2:66" s="1" customFormat="1" ht="30" customHeight="1">
      <c r="B113" s="36"/>
      <c r="C113" s="31" t="s">
        <v>17</v>
      </c>
      <c r="D113" s="37"/>
      <c r="E113" s="37"/>
      <c r="F113" s="265" t="str">
        <f>F6</f>
        <v>Cyklotrasa Brezno - Valaská</v>
      </c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  <c r="Q113" s="266"/>
      <c r="R113" s="37"/>
      <c r="S113" s="38"/>
    </row>
    <row r="114" spans="2:66" s="1" customFormat="1" ht="36.950000000000003" customHeight="1">
      <c r="B114" s="36"/>
      <c r="C114" s="70" t="s">
        <v>106</v>
      </c>
      <c r="D114" s="37"/>
      <c r="E114" s="37"/>
      <c r="F114" s="214" t="str">
        <f>F7</f>
        <v>SO 01.3. - Cyklotrasa - CENTRUM</v>
      </c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37"/>
      <c r="S114" s="38"/>
    </row>
    <row r="115" spans="2:66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191"/>
      <c r="K115" s="37"/>
      <c r="L115" s="37"/>
      <c r="M115" s="37"/>
      <c r="N115" s="37"/>
      <c r="O115" s="37"/>
      <c r="P115" s="37"/>
      <c r="Q115" s="37"/>
      <c r="R115" s="37"/>
      <c r="S115" s="38"/>
    </row>
    <row r="116" spans="2:66" s="1" customFormat="1" ht="18" customHeight="1">
      <c r="B116" s="36"/>
      <c r="C116" s="31" t="s">
        <v>21</v>
      </c>
      <c r="D116" s="37"/>
      <c r="E116" s="37"/>
      <c r="F116" s="29" t="str">
        <f>F9</f>
        <v xml:space="preserve"> </v>
      </c>
      <c r="G116" s="37"/>
      <c r="H116" s="37"/>
      <c r="I116" s="37"/>
      <c r="J116" s="191"/>
      <c r="K116" s="37"/>
      <c r="L116" s="31" t="s">
        <v>23</v>
      </c>
      <c r="M116" s="37"/>
      <c r="N116" s="261">
        <f>IF(P9="","",P9)</f>
        <v>0</v>
      </c>
      <c r="O116" s="261"/>
      <c r="P116" s="261"/>
      <c r="Q116" s="261"/>
      <c r="R116" s="37"/>
      <c r="S116" s="38"/>
    </row>
    <row r="117" spans="2:66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191"/>
      <c r="K117" s="37"/>
      <c r="L117" s="37"/>
      <c r="M117" s="37"/>
      <c r="N117" s="37"/>
      <c r="O117" s="37"/>
      <c r="P117" s="37"/>
      <c r="Q117" s="37"/>
      <c r="R117" s="37"/>
      <c r="S117" s="38"/>
    </row>
    <row r="118" spans="2:66" s="1" customFormat="1" ht="15">
      <c r="B118" s="36"/>
      <c r="C118" s="31" t="s">
        <v>24</v>
      </c>
      <c r="D118" s="37"/>
      <c r="E118" s="37"/>
      <c r="F118" s="29" t="str">
        <f>E12</f>
        <v xml:space="preserve"> </v>
      </c>
      <c r="G118" s="37"/>
      <c r="H118" s="37"/>
      <c r="I118" s="37"/>
      <c r="J118" s="191"/>
      <c r="K118" s="37"/>
      <c r="L118" s="31" t="s">
        <v>29</v>
      </c>
      <c r="M118" s="37"/>
      <c r="N118" s="232" t="str">
        <f>E18</f>
        <v xml:space="preserve"> </v>
      </c>
      <c r="O118" s="232"/>
      <c r="P118" s="232"/>
      <c r="Q118" s="232"/>
      <c r="R118" s="232"/>
      <c r="S118" s="38"/>
    </row>
    <row r="119" spans="2:66" s="1" customFormat="1" ht="14.45" customHeight="1">
      <c r="B119" s="36"/>
      <c r="C119" s="31" t="s">
        <v>27</v>
      </c>
      <c r="D119" s="37"/>
      <c r="E119" s="37"/>
      <c r="F119" s="29" t="str">
        <f>IF(E15="","",E15)</f>
        <v>Vyplň údaj</v>
      </c>
      <c r="G119" s="37"/>
      <c r="H119" s="37"/>
      <c r="I119" s="37"/>
      <c r="J119" s="191"/>
      <c r="K119" s="37"/>
      <c r="L119" s="31" t="s">
        <v>32</v>
      </c>
      <c r="M119" s="37"/>
      <c r="N119" s="232" t="str">
        <f>E21</f>
        <v xml:space="preserve"> </v>
      </c>
      <c r="O119" s="232"/>
      <c r="P119" s="232"/>
      <c r="Q119" s="232"/>
      <c r="R119" s="232"/>
      <c r="S119" s="38"/>
    </row>
    <row r="120" spans="2:66" s="1" customFormat="1" ht="10.35" customHeight="1">
      <c r="B120" s="36"/>
      <c r="C120" s="37"/>
      <c r="D120" s="37"/>
      <c r="E120" s="37"/>
      <c r="F120" s="37"/>
      <c r="G120" s="37"/>
      <c r="H120" s="37"/>
      <c r="I120" s="37"/>
      <c r="J120" s="191"/>
      <c r="K120" s="37"/>
      <c r="L120" s="37"/>
      <c r="M120" s="37"/>
      <c r="N120" s="37"/>
      <c r="O120" s="37"/>
      <c r="P120" s="37"/>
      <c r="Q120" s="37"/>
      <c r="R120" s="37"/>
      <c r="S120" s="38"/>
    </row>
    <row r="121" spans="2:66" s="8" customFormat="1" ht="29.25" customHeight="1">
      <c r="B121" s="143"/>
      <c r="C121" s="144" t="s">
        <v>136</v>
      </c>
      <c r="D121" s="145" t="s">
        <v>137</v>
      </c>
      <c r="E121" s="145" t="s">
        <v>55</v>
      </c>
      <c r="F121" s="262" t="s">
        <v>138</v>
      </c>
      <c r="G121" s="262"/>
      <c r="H121" s="262"/>
      <c r="I121" s="262"/>
      <c r="J121" s="197" t="s">
        <v>589</v>
      </c>
      <c r="K121" s="145" t="s">
        <v>139</v>
      </c>
      <c r="L121" s="145" t="s">
        <v>140</v>
      </c>
      <c r="M121" s="262" t="s">
        <v>141</v>
      </c>
      <c r="N121" s="262"/>
      <c r="O121" s="262" t="s">
        <v>111</v>
      </c>
      <c r="P121" s="262"/>
      <c r="Q121" s="262"/>
      <c r="R121" s="263"/>
      <c r="S121" s="146"/>
      <c r="U121" s="77" t="s">
        <v>142</v>
      </c>
      <c r="V121" s="78" t="s">
        <v>37</v>
      </c>
      <c r="W121" s="78" t="s">
        <v>143</v>
      </c>
      <c r="X121" s="78" t="s">
        <v>144</v>
      </c>
      <c r="Y121" s="78" t="s">
        <v>145</v>
      </c>
      <c r="Z121" s="78" t="s">
        <v>146</v>
      </c>
      <c r="AA121" s="78" t="s">
        <v>147</v>
      </c>
      <c r="AB121" s="79" t="s">
        <v>148</v>
      </c>
    </row>
    <row r="122" spans="2:66" s="1" customFormat="1" ht="29.25" customHeight="1">
      <c r="B122" s="36"/>
      <c r="C122" s="81" t="s">
        <v>108</v>
      </c>
      <c r="D122" s="37"/>
      <c r="E122" s="37"/>
      <c r="F122" s="37"/>
      <c r="G122" s="37"/>
      <c r="H122" s="37"/>
      <c r="I122" s="37"/>
      <c r="J122" s="191"/>
      <c r="K122" s="37"/>
      <c r="L122" s="37"/>
      <c r="M122" s="37"/>
      <c r="N122" s="37"/>
      <c r="O122" s="244">
        <f>BL122</f>
        <v>0</v>
      </c>
      <c r="P122" s="245"/>
      <c r="Q122" s="245"/>
      <c r="R122" s="245"/>
      <c r="S122" s="38"/>
      <c r="U122" s="80"/>
      <c r="V122" s="52"/>
      <c r="W122" s="52"/>
      <c r="X122" s="147">
        <f>X123+X165</f>
        <v>0</v>
      </c>
      <c r="Y122" s="52"/>
      <c r="Z122" s="147">
        <f>Z123+Z165</f>
        <v>1141.3552599999996</v>
      </c>
      <c r="AA122" s="52"/>
      <c r="AB122" s="148">
        <f>AB123+AB165</f>
        <v>0</v>
      </c>
      <c r="AU122" s="20" t="s">
        <v>72</v>
      </c>
      <c r="AV122" s="20" t="s">
        <v>113</v>
      </c>
      <c r="BL122" s="149">
        <f>BL123+BL165</f>
        <v>0</v>
      </c>
    </row>
    <row r="123" spans="2:66" s="9" customFormat="1" ht="37.35" customHeight="1">
      <c r="B123" s="150"/>
      <c r="C123" s="151"/>
      <c r="D123" s="152" t="s">
        <v>114</v>
      </c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246">
        <f>BL123</f>
        <v>0</v>
      </c>
      <c r="P123" s="247"/>
      <c r="Q123" s="247"/>
      <c r="R123" s="247"/>
      <c r="S123" s="153"/>
      <c r="U123" s="154"/>
      <c r="V123" s="151"/>
      <c r="W123" s="151"/>
      <c r="X123" s="155">
        <f>X124+X130+X133+X139+X163</f>
        <v>0</v>
      </c>
      <c r="Y123" s="151"/>
      <c r="Z123" s="155">
        <f>Z124+Z130+Z133+Z139+Z163</f>
        <v>1141.3552599999996</v>
      </c>
      <c r="AA123" s="151"/>
      <c r="AB123" s="156">
        <f>AB124+AB130+AB133+AB139+AB163</f>
        <v>0</v>
      </c>
      <c r="AS123" s="157" t="s">
        <v>15</v>
      </c>
      <c r="AU123" s="158" t="s">
        <v>72</v>
      </c>
      <c r="AV123" s="158" t="s">
        <v>73</v>
      </c>
      <c r="AZ123" s="157" t="s">
        <v>149</v>
      </c>
      <c r="BL123" s="159">
        <f>BL124+BL130+BL133+BL139+BL163</f>
        <v>0</v>
      </c>
    </row>
    <row r="124" spans="2:66" s="9" customFormat="1" ht="19.899999999999999" customHeight="1">
      <c r="B124" s="150"/>
      <c r="C124" s="151"/>
      <c r="D124" s="160" t="s">
        <v>115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248">
        <f>BL124</f>
        <v>0</v>
      </c>
      <c r="P124" s="249"/>
      <c r="Q124" s="249"/>
      <c r="R124" s="249"/>
      <c r="S124" s="153"/>
      <c r="U124" s="154"/>
      <c r="V124" s="151"/>
      <c r="W124" s="151"/>
      <c r="X124" s="155">
        <f>SUM(X125:X129)</f>
        <v>0</v>
      </c>
      <c r="Y124" s="151"/>
      <c r="Z124" s="155">
        <f>SUM(Z125:Z129)</f>
        <v>6.6880000000000009E-2</v>
      </c>
      <c r="AA124" s="151"/>
      <c r="AB124" s="156">
        <f>SUM(AB125:AB129)</f>
        <v>0</v>
      </c>
      <c r="AS124" s="157" t="s">
        <v>15</v>
      </c>
      <c r="AU124" s="158" t="s">
        <v>72</v>
      </c>
      <c r="AV124" s="158" t="s">
        <v>15</v>
      </c>
      <c r="AZ124" s="157" t="s">
        <v>149</v>
      </c>
      <c r="BL124" s="159">
        <f>SUM(BL125:BL129)</f>
        <v>0</v>
      </c>
    </row>
    <row r="125" spans="2:66" s="1" customFormat="1" ht="38.25" customHeight="1">
      <c r="B125" s="133"/>
      <c r="C125" s="161" t="s">
        <v>15</v>
      </c>
      <c r="D125" s="161" t="s">
        <v>150</v>
      </c>
      <c r="E125" s="162" t="s">
        <v>151</v>
      </c>
      <c r="F125" s="260" t="s">
        <v>152</v>
      </c>
      <c r="G125" s="260"/>
      <c r="H125" s="260"/>
      <c r="I125" s="260"/>
      <c r="J125" s="198"/>
      <c r="K125" s="163" t="s">
        <v>153</v>
      </c>
      <c r="L125" s="296">
        <v>101</v>
      </c>
      <c r="M125" s="242">
        <v>0</v>
      </c>
      <c r="N125" s="242"/>
      <c r="O125" s="259">
        <f>ROUND(M125*L125,3)</f>
        <v>0</v>
      </c>
      <c r="P125" s="259"/>
      <c r="Q125" s="259"/>
      <c r="R125" s="259"/>
      <c r="S125" s="135"/>
      <c r="U125" s="164" t="s">
        <v>5</v>
      </c>
      <c r="V125" s="45" t="s">
        <v>40</v>
      </c>
      <c r="W125" s="37"/>
      <c r="X125" s="165">
        <f>W125*L125</f>
        <v>0</v>
      </c>
      <c r="Y125" s="165">
        <v>0</v>
      </c>
      <c r="Z125" s="165">
        <f>Y125*L125</f>
        <v>0</v>
      </c>
      <c r="AA125" s="165">
        <v>0</v>
      </c>
      <c r="AB125" s="166">
        <f>AA125*L125</f>
        <v>0</v>
      </c>
      <c r="AS125" s="20" t="s">
        <v>154</v>
      </c>
      <c r="AU125" s="20" t="s">
        <v>150</v>
      </c>
      <c r="AV125" s="20" t="s">
        <v>128</v>
      </c>
      <c r="AZ125" s="20" t="s">
        <v>149</v>
      </c>
      <c r="BF125" s="107">
        <f>IF(V125="základná",O125,0)</f>
        <v>0</v>
      </c>
      <c r="BG125" s="107">
        <f>IF(V125="znížená",O125,0)</f>
        <v>0</v>
      </c>
      <c r="BH125" s="107">
        <f>IF(V125="zákl. prenesená",O125,0)</f>
        <v>0</v>
      </c>
      <c r="BI125" s="107">
        <f>IF(V125="zníž. prenesená",O125,0)</f>
        <v>0</v>
      </c>
      <c r="BJ125" s="107">
        <f>IF(V125="nulová",O125,0)</f>
        <v>0</v>
      </c>
      <c r="BK125" s="20" t="s">
        <v>128</v>
      </c>
      <c r="BL125" s="167">
        <f>ROUND(M125*L125,3)</f>
        <v>0</v>
      </c>
      <c r="BM125" s="20" t="s">
        <v>154</v>
      </c>
      <c r="BN125" s="20" t="s">
        <v>128</v>
      </c>
    </row>
    <row r="126" spans="2:66" s="1" customFormat="1" ht="51" customHeight="1">
      <c r="B126" s="133"/>
      <c r="C126" s="161" t="s">
        <v>128</v>
      </c>
      <c r="D126" s="161" t="s">
        <v>150</v>
      </c>
      <c r="E126" s="162" t="s">
        <v>438</v>
      </c>
      <c r="F126" s="260" t="s">
        <v>439</v>
      </c>
      <c r="G126" s="260"/>
      <c r="H126" s="260"/>
      <c r="I126" s="260"/>
      <c r="J126" s="198"/>
      <c r="K126" s="163" t="s">
        <v>153</v>
      </c>
      <c r="L126" s="296">
        <v>6688</v>
      </c>
      <c r="M126" s="242">
        <v>0</v>
      </c>
      <c r="N126" s="242"/>
      <c r="O126" s="259">
        <f>ROUND(M126*L126,3)</f>
        <v>0</v>
      </c>
      <c r="P126" s="259"/>
      <c r="Q126" s="259"/>
      <c r="R126" s="259"/>
      <c r="S126" s="135"/>
      <c r="U126" s="164" t="s">
        <v>5</v>
      </c>
      <c r="V126" s="45" t="s">
        <v>40</v>
      </c>
      <c r="W126" s="37"/>
      <c r="X126" s="165">
        <f>W126*L126</f>
        <v>0</v>
      </c>
      <c r="Y126" s="165">
        <v>1.0000000000000001E-5</v>
      </c>
      <c r="Z126" s="165">
        <f>Y126*L126</f>
        <v>6.6880000000000009E-2</v>
      </c>
      <c r="AA126" s="165">
        <v>0</v>
      </c>
      <c r="AB126" s="166">
        <f>AA126*L126</f>
        <v>0</v>
      </c>
      <c r="AS126" s="20" t="s">
        <v>154</v>
      </c>
      <c r="AU126" s="20" t="s">
        <v>150</v>
      </c>
      <c r="AV126" s="20" t="s">
        <v>128</v>
      </c>
      <c r="AZ126" s="20" t="s">
        <v>149</v>
      </c>
      <c r="BF126" s="107">
        <f>IF(V126="základná",O126,0)</f>
        <v>0</v>
      </c>
      <c r="BG126" s="107">
        <f>IF(V126="znížená",O126,0)</f>
        <v>0</v>
      </c>
      <c r="BH126" s="107">
        <f>IF(V126="zákl. prenesená",O126,0)</f>
        <v>0</v>
      </c>
      <c r="BI126" s="107">
        <f>IF(V126="zníž. prenesená",O126,0)</f>
        <v>0</v>
      </c>
      <c r="BJ126" s="107">
        <f>IF(V126="nulová",O126,0)</f>
        <v>0</v>
      </c>
      <c r="BK126" s="20" t="s">
        <v>128</v>
      </c>
      <c r="BL126" s="167">
        <f>ROUND(M126*L126,3)</f>
        <v>0</v>
      </c>
      <c r="BM126" s="20" t="s">
        <v>154</v>
      </c>
      <c r="BN126" s="20" t="s">
        <v>154</v>
      </c>
    </row>
    <row r="127" spans="2:66" s="1" customFormat="1" ht="38.25" customHeight="1">
      <c r="B127" s="133"/>
      <c r="C127" s="161" t="s">
        <v>158</v>
      </c>
      <c r="D127" s="161" t="s">
        <v>150</v>
      </c>
      <c r="E127" s="162" t="s">
        <v>155</v>
      </c>
      <c r="F127" s="260" t="s">
        <v>156</v>
      </c>
      <c r="G127" s="260"/>
      <c r="H127" s="260"/>
      <c r="I127" s="260"/>
      <c r="J127" s="198"/>
      <c r="K127" s="163" t="s">
        <v>157</v>
      </c>
      <c r="L127" s="296">
        <v>34</v>
      </c>
      <c r="M127" s="242">
        <v>0</v>
      </c>
      <c r="N127" s="242"/>
      <c r="O127" s="259">
        <f>ROUND(M127*L127,3)</f>
        <v>0</v>
      </c>
      <c r="P127" s="259"/>
      <c r="Q127" s="259"/>
      <c r="R127" s="259"/>
      <c r="S127" s="135"/>
      <c r="U127" s="164" t="s">
        <v>5</v>
      </c>
      <c r="V127" s="45" t="s">
        <v>40</v>
      </c>
      <c r="W127" s="37"/>
      <c r="X127" s="165">
        <f>W127*L127</f>
        <v>0</v>
      </c>
      <c r="Y127" s="165">
        <v>0</v>
      </c>
      <c r="Z127" s="165">
        <f>Y127*L127</f>
        <v>0</v>
      </c>
      <c r="AA127" s="165">
        <v>0</v>
      </c>
      <c r="AB127" s="166">
        <f>AA127*L127</f>
        <v>0</v>
      </c>
      <c r="AS127" s="20" t="s">
        <v>154</v>
      </c>
      <c r="AU127" s="20" t="s">
        <v>150</v>
      </c>
      <c r="AV127" s="20" t="s">
        <v>128</v>
      </c>
      <c r="AZ127" s="20" t="s">
        <v>149</v>
      </c>
      <c r="BF127" s="107">
        <f>IF(V127="základná",O127,0)</f>
        <v>0</v>
      </c>
      <c r="BG127" s="107">
        <f>IF(V127="znížená",O127,0)</f>
        <v>0</v>
      </c>
      <c r="BH127" s="107">
        <f>IF(V127="zákl. prenesená",O127,0)</f>
        <v>0</v>
      </c>
      <c r="BI127" s="107">
        <f>IF(V127="zníž. prenesená",O127,0)</f>
        <v>0</v>
      </c>
      <c r="BJ127" s="107">
        <f>IF(V127="nulová",O127,0)</f>
        <v>0</v>
      </c>
      <c r="BK127" s="20" t="s">
        <v>128</v>
      </c>
      <c r="BL127" s="167">
        <f>ROUND(M127*L127,3)</f>
        <v>0</v>
      </c>
      <c r="BM127" s="20" t="s">
        <v>154</v>
      </c>
      <c r="BN127" s="20" t="s">
        <v>161</v>
      </c>
    </row>
    <row r="128" spans="2:66" s="1" customFormat="1" ht="38.25" customHeight="1">
      <c r="B128" s="133"/>
      <c r="C128" s="161" t="s">
        <v>154</v>
      </c>
      <c r="D128" s="161" t="s">
        <v>150</v>
      </c>
      <c r="E128" s="162" t="s">
        <v>159</v>
      </c>
      <c r="F128" s="260" t="s">
        <v>160</v>
      </c>
      <c r="G128" s="260"/>
      <c r="H128" s="260"/>
      <c r="I128" s="260"/>
      <c r="J128" s="198"/>
      <c r="K128" s="163" t="s">
        <v>153</v>
      </c>
      <c r="L128" s="296">
        <v>101</v>
      </c>
      <c r="M128" s="242">
        <v>0</v>
      </c>
      <c r="N128" s="242"/>
      <c r="O128" s="259">
        <f>ROUND(M128*L128,3)</f>
        <v>0</v>
      </c>
      <c r="P128" s="259"/>
      <c r="Q128" s="259"/>
      <c r="R128" s="259"/>
      <c r="S128" s="135"/>
      <c r="U128" s="164" t="s">
        <v>5</v>
      </c>
      <c r="V128" s="45" t="s">
        <v>40</v>
      </c>
      <c r="W128" s="37"/>
      <c r="X128" s="165">
        <f>W128*L128</f>
        <v>0</v>
      </c>
      <c r="Y128" s="165">
        <v>0</v>
      </c>
      <c r="Z128" s="165">
        <f>Y128*L128</f>
        <v>0</v>
      </c>
      <c r="AA128" s="165">
        <v>0</v>
      </c>
      <c r="AB128" s="166">
        <f>AA128*L128</f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>IF(V128="základná",O128,0)</f>
        <v>0</v>
      </c>
      <c r="BG128" s="107">
        <f>IF(V128="znížená",O128,0)</f>
        <v>0</v>
      </c>
      <c r="BH128" s="107">
        <f>IF(V128="zákl. prenesená",O128,0)</f>
        <v>0</v>
      </c>
      <c r="BI128" s="107">
        <f>IF(V128="zníž. prenesená",O128,0)</f>
        <v>0</v>
      </c>
      <c r="BJ128" s="107">
        <f>IF(V128="nulová",O128,0)</f>
        <v>0</v>
      </c>
      <c r="BK128" s="20" t="s">
        <v>128</v>
      </c>
      <c r="BL128" s="167">
        <f>ROUND(M128*L128,3)</f>
        <v>0</v>
      </c>
      <c r="BM128" s="20" t="s">
        <v>154</v>
      </c>
      <c r="BN128" s="20" t="s">
        <v>165</v>
      </c>
    </row>
    <row r="129" spans="2:66" s="1" customFormat="1" ht="25.5" customHeight="1">
      <c r="B129" s="133"/>
      <c r="C129" s="161" t="s">
        <v>166</v>
      </c>
      <c r="D129" s="161" t="s">
        <v>150</v>
      </c>
      <c r="E129" s="162" t="s">
        <v>196</v>
      </c>
      <c r="F129" s="260" t="s">
        <v>197</v>
      </c>
      <c r="G129" s="260"/>
      <c r="H129" s="260"/>
      <c r="I129" s="260"/>
      <c r="J129" s="198"/>
      <c r="K129" s="163" t="s">
        <v>153</v>
      </c>
      <c r="L129" s="296">
        <v>106.05</v>
      </c>
      <c r="M129" s="242">
        <v>0</v>
      </c>
      <c r="N129" s="242"/>
      <c r="O129" s="259">
        <f>ROUND(M129*L129,3)</f>
        <v>0</v>
      </c>
      <c r="P129" s="259"/>
      <c r="Q129" s="259"/>
      <c r="R129" s="259"/>
      <c r="S129" s="135"/>
      <c r="U129" s="164" t="s">
        <v>5</v>
      </c>
      <c r="V129" s="45" t="s">
        <v>40</v>
      </c>
      <c r="W129" s="37"/>
      <c r="X129" s="165">
        <f>W129*L129</f>
        <v>0</v>
      </c>
      <c r="Y129" s="165">
        <v>0</v>
      </c>
      <c r="Z129" s="165">
        <f>Y129*L129</f>
        <v>0</v>
      </c>
      <c r="AA129" s="165">
        <v>0</v>
      </c>
      <c r="AB129" s="166">
        <f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>IF(V129="základná",O129,0)</f>
        <v>0</v>
      </c>
      <c r="BG129" s="107">
        <f>IF(V129="znížená",O129,0)</f>
        <v>0</v>
      </c>
      <c r="BH129" s="107">
        <f>IF(V129="zákl. prenesená",O129,0)</f>
        <v>0</v>
      </c>
      <c r="BI129" s="107">
        <f>IF(V129="zníž. prenesená",O129,0)</f>
        <v>0</v>
      </c>
      <c r="BJ129" s="107">
        <f>IF(V129="nulová",O129,0)</f>
        <v>0</v>
      </c>
      <c r="BK129" s="20" t="s">
        <v>128</v>
      </c>
      <c r="BL129" s="167">
        <f>ROUND(M129*L129,3)</f>
        <v>0</v>
      </c>
      <c r="BM129" s="20" t="s">
        <v>154</v>
      </c>
      <c r="BN129" s="20" t="s">
        <v>169</v>
      </c>
    </row>
    <row r="130" spans="2:66" s="9" customFormat="1" ht="29.85" customHeight="1">
      <c r="B130" s="150"/>
      <c r="C130" s="151"/>
      <c r="D130" s="160" t="s">
        <v>117</v>
      </c>
      <c r="E130" s="160"/>
      <c r="F130" s="160"/>
      <c r="G130" s="160"/>
      <c r="H130" s="160"/>
      <c r="I130" s="160"/>
      <c r="J130" s="160"/>
      <c r="K130" s="160"/>
      <c r="L130" s="298"/>
      <c r="M130" s="160"/>
      <c r="N130" s="160"/>
      <c r="O130" s="250">
        <f>BL130</f>
        <v>0</v>
      </c>
      <c r="P130" s="251"/>
      <c r="Q130" s="251"/>
      <c r="R130" s="251"/>
      <c r="S130" s="153"/>
      <c r="U130" s="154"/>
      <c r="V130" s="151"/>
      <c r="W130" s="151"/>
      <c r="X130" s="155">
        <f>SUM(X131:X132)</f>
        <v>0</v>
      </c>
      <c r="Y130" s="151"/>
      <c r="Z130" s="155">
        <f>SUM(Z131:Z132)</f>
        <v>3.6603600000000003</v>
      </c>
      <c r="AA130" s="151"/>
      <c r="AB130" s="156">
        <f>SUM(AB131:AB132)</f>
        <v>0</v>
      </c>
      <c r="AS130" s="157" t="s">
        <v>15</v>
      </c>
      <c r="AU130" s="158" t="s">
        <v>72</v>
      </c>
      <c r="AV130" s="158" t="s">
        <v>15</v>
      </c>
      <c r="AZ130" s="157" t="s">
        <v>149</v>
      </c>
      <c r="BL130" s="159">
        <f>SUM(BL131:BL132)</f>
        <v>0</v>
      </c>
    </row>
    <row r="131" spans="2:66" s="1" customFormat="1" ht="25.5" customHeight="1">
      <c r="B131" s="133"/>
      <c r="C131" s="161" t="s">
        <v>161</v>
      </c>
      <c r="D131" s="161" t="s">
        <v>150</v>
      </c>
      <c r="E131" s="162" t="s">
        <v>218</v>
      </c>
      <c r="F131" s="260" t="s">
        <v>219</v>
      </c>
      <c r="G131" s="260"/>
      <c r="H131" s="260"/>
      <c r="I131" s="260"/>
      <c r="J131" s="198"/>
      <c r="K131" s="163" t="s">
        <v>212</v>
      </c>
      <c r="L131" s="296">
        <v>33</v>
      </c>
      <c r="M131" s="242">
        <v>0</v>
      </c>
      <c r="N131" s="242"/>
      <c r="O131" s="259">
        <f>ROUND(M131*L131,3)</f>
        <v>0</v>
      </c>
      <c r="P131" s="259"/>
      <c r="Q131" s="259"/>
      <c r="R131" s="259"/>
      <c r="S131" s="135"/>
      <c r="U131" s="164" t="s">
        <v>5</v>
      </c>
      <c r="V131" s="45" t="s">
        <v>40</v>
      </c>
      <c r="W131" s="37"/>
      <c r="X131" s="165">
        <f>W131*L131</f>
        <v>0</v>
      </c>
      <c r="Y131" s="165">
        <v>0.11092</v>
      </c>
      <c r="Z131" s="165">
        <f>Y131*L131</f>
        <v>3.6603600000000003</v>
      </c>
      <c r="AA131" s="165">
        <v>0</v>
      </c>
      <c r="AB131" s="166">
        <f>AA131*L131</f>
        <v>0</v>
      </c>
      <c r="AS131" s="20" t="s">
        <v>154</v>
      </c>
      <c r="AU131" s="20" t="s">
        <v>150</v>
      </c>
      <c r="AV131" s="20" t="s">
        <v>128</v>
      </c>
      <c r="AZ131" s="20" t="s">
        <v>149</v>
      </c>
      <c r="BF131" s="107">
        <f>IF(V131="základná",O131,0)</f>
        <v>0</v>
      </c>
      <c r="BG131" s="107">
        <f>IF(V131="znížená",O131,0)</f>
        <v>0</v>
      </c>
      <c r="BH131" s="107">
        <f>IF(V131="zákl. prenesená",O131,0)</f>
        <v>0</v>
      </c>
      <c r="BI131" s="107">
        <f>IF(V131="zníž. prenesená",O131,0)</f>
        <v>0</v>
      </c>
      <c r="BJ131" s="107">
        <f>IF(V131="nulová",O131,0)</f>
        <v>0</v>
      </c>
      <c r="BK131" s="20" t="s">
        <v>128</v>
      </c>
      <c r="BL131" s="167">
        <f>ROUND(M131*L131,3)</f>
        <v>0</v>
      </c>
      <c r="BM131" s="20" t="s">
        <v>154</v>
      </c>
      <c r="BN131" s="20" t="s">
        <v>172</v>
      </c>
    </row>
    <row r="132" spans="2:66" s="1" customFormat="1" ht="16.5" customHeight="1">
      <c r="B132" s="133"/>
      <c r="C132" s="168" t="s">
        <v>173</v>
      </c>
      <c r="D132" s="168" t="s">
        <v>190</v>
      </c>
      <c r="E132" s="169" t="s">
        <v>221</v>
      </c>
      <c r="F132" s="256" t="s">
        <v>400</v>
      </c>
      <c r="G132" s="256"/>
      <c r="H132" s="256"/>
      <c r="I132" s="256"/>
      <c r="J132" s="170"/>
      <c r="K132" s="171" t="s">
        <v>212</v>
      </c>
      <c r="L132" s="297">
        <v>33.33</v>
      </c>
      <c r="M132" s="257">
        <v>0</v>
      </c>
      <c r="N132" s="257"/>
      <c r="O132" s="258">
        <f>ROUND(M132*L132,3)</f>
        <v>0</v>
      </c>
      <c r="P132" s="259"/>
      <c r="Q132" s="259"/>
      <c r="R132" s="259"/>
      <c r="S132" s="135"/>
      <c r="U132" s="164" t="s">
        <v>5</v>
      </c>
      <c r="V132" s="45" t="s">
        <v>40</v>
      </c>
      <c r="W132" s="37"/>
      <c r="X132" s="165">
        <f>W132*L132</f>
        <v>0</v>
      </c>
      <c r="Y132" s="165">
        <v>0</v>
      </c>
      <c r="Z132" s="165">
        <f>Y132*L132</f>
        <v>0</v>
      </c>
      <c r="AA132" s="165">
        <v>0</v>
      </c>
      <c r="AB132" s="166">
        <f>AA132*L132</f>
        <v>0</v>
      </c>
      <c r="AS132" s="20" t="s">
        <v>165</v>
      </c>
      <c r="AU132" s="20" t="s">
        <v>190</v>
      </c>
      <c r="AV132" s="20" t="s">
        <v>128</v>
      </c>
      <c r="AZ132" s="20" t="s">
        <v>149</v>
      </c>
      <c r="BF132" s="107">
        <f>IF(V132="základná",O132,0)</f>
        <v>0</v>
      </c>
      <c r="BG132" s="107">
        <f>IF(V132="znížená",O132,0)</f>
        <v>0</v>
      </c>
      <c r="BH132" s="107">
        <f>IF(V132="zákl. prenesená",O132,0)</f>
        <v>0</v>
      </c>
      <c r="BI132" s="107">
        <f>IF(V132="zníž. prenesená",O132,0)</f>
        <v>0</v>
      </c>
      <c r="BJ132" s="107">
        <f>IF(V132="nulová",O132,0)</f>
        <v>0</v>
      </c>
      <c r="BK132" s="20" t="s">
        <v>128</v>
      </c>
      <c r="BL132" s="167">
        <f>ROUND(M132*L132,3)</f>
        <v>0</v>
      </c>
      <c r="BM132" s="20" t="s">
        <v>154</v>
      </c>
      <c r="BN132" s="20" t="s">
        <v>176</v>
      </c>
    </row>
    <row r="133" spans="2:66" s="9" customFormat="1" ht="29.85" customHeight="1">
      <c r="B133" s="150"/>
      <c r="C133" s="151"/>
      <c r="D133" s="160" t="s">
        <v>119</v>
      </c>
      <c r="E133" s="160"/>
      <c r="F133" s="160"/>
      <c r="G133" s="160"/>
      <c r="H133" s="160"/>
      <c r="I133" s="160"/>
      <c r="J133" s="160"/>
      <c r="K133" s="160"/>
      <c r="L133" s="298"/>
      <c r="M133" s="160"/>
      <c r="N133" s="160"/>
      <c r="O133" s="250">
        <f>BL133</f>
        <v>0</v>
      </c>
      <c r="P133" s="251"/>
      <c r="Q133" s="251"/>
      <c r="R133" s="251"/>
      <c r="S133" s="153"/>
      <c r="U133" s="154"/>
      <c r="V133" s="151"/>
      <c r="W133" s="151"/>
      <c r="X133" s="155">
        <f>SUM(X134:X138)</f>
        <v>0</v>
      </c>
      <c r="Y133" s="151"/>
      <c r="Z133" s="155">
        <f>SUM(Z134:Z138)</f>
        <v>1118.9112199999997</v>
      </c>
      <c r="AA133" s="151"/>
      <c r="AB133" s="156">
        <f>SUM(AB134:AB138)</f>
        <v>0</v>
      </c>
      <c r="AS133" s="157" t="s">
        <v>15</v>
      </c>
      <c r="AU133" s="158" t="s">
        <v>72</v>
      </c>
      <c r="AV133" s="158" t="s">
        <v>15</v>
      </c>
      <c r="AZ133" s="157" t="s">
        <v>149</v>
      </c>
      <c r="BL133" s="159">
        <f>SUM(BL134:BL138)</f>
        <v>0</v>
      </c>
    </row>
    <row r="134" spans="2:66" s="1" customFormat="1" ht="25.5" customHeight="1">
      <c r="B134" s="133"/>
      <c r="C134" s="161" t="s">
        <v>165</v>
      </c>
      <c r="D134" s="161" t="s">
        <v>150</v>
      </c>
      <c r="E134" s="162" t="s">
        <v>239</v>
      </c>
      <c r="F134" s="260" t="s">
        <v>240</v>
      </c>
      <c r="G134" s="260"/>
      <c r="H134" s="260"/>
      <c r="I134" s="260"/>
      <c r="J134" s="198"/>
      <c r="K134" s="163" t="s">
        <v>153</v>
      </c>
      <c r="L134" s="296">
        <v>106.05</v>
      </c>
      <c r="M134" s="242">
        <v>0</v>
      </c>
      <c r="N134" s="242"/>
      <c r="O134" s="259">
        <f>ROUND(M134*L134,3)</f>
        <v>0</v>
      </c>
      <c r="P134" s="259"/>
      <c r="Q134" s="259"/>
      <c r="R134" s="259"/>
      <c r="S134" s="135"/>
      <c r="U134" s="164" t="s">
        <v>5</v>
      </c>
      <c r="V134" s="45" t="s">
        <v>40</v>
      </c>
      <c r="W134" s="37"/>
      <c r="X134" s="165">
        <f>W134*L134</f>
        <v>0</v>
      </c>
      <c r="Y134" s="165">
        <v>0.46165997171145701</v>
      </c>
      <c r="Z134" s="165">
        <f>Y134*L134</f>
        <v>48.959040000000016</v>
      </c>
      <c r="AA134" s="165">
        <v>0</v>
      </c>
      <c r="AB134" s="166">
        <f>AA134*L134</f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>IF(V134="základná",O134,0)</f>
        <v>0</v>
      </c>
      <c r="BG134" s="107">
        <f>IF(V134="znížená",O134,0)</f>
        <v>0</v>
      </c>
      <c r="BH134" s="107">
        <f>IF(V134="zákl. prenesená",O134,0)</f>
        <v>0</v>
      </c>
      <c r="BI134" s="107">
        <f>IF(V134="zníž. prenesená",O134,0)</f>
        <v>0</v>
      </c>
      <c r="BJ134" s="107">
        <f>IF(V134="nulová",O134,0)</f>
        <v>0</v>
      </c>
      <c r="BK134" s="20" t="s">
        <v>128</v>
      </c>
      <c r="BL134" s="167">
        <f>ROUND(M134*L134,3)</f>
        <v>0</v>
      </c>
      <c r="BM134" s="20" t="s">
        <v>154</v>
      </c>
      <c r="BN134" s="20" t="s">
        <v>179</v>
      </c>
    </row>
    <row r="135" spans="2:66" s="1" customFormat="1" ht="38.25" customHeight="1">
      <c r="B135" s="133"/>
      <c r="C135" s="161" t="s">
        <v>180</v>
      </c>
      <c r="D135" s="161" t="s">
        <v>150</v>
      </c>
      <c r="E135" s="162" t="s">
        <v>440</v>
      </c>
      <c r="F135" s="260" t="s">
        <v>441</v>
      </c>
      <c r="G135" s="260"/>
      <c r="H135" s="260"/>
      <c r="I135" s="260"/>
      <c r="J135" s="198"/>
      <c r="K135" s="163" t="s">
        <v>153</v>
      </c>
      <c r="L135" s="296">
        <v>6688</v>
      </c>
      <c r="M135" s="242">
        <v>0</v>
      </c>
      <c r="N135" s="242"/>
      <c r="O135" s="259">
        <f>ROUND(M135*L135,3)</f>
        <v>0</v>
      </c>
      <c r="P135" s="259"/>
      <c r="Q135" s="259"/>
      <c r="R135" s="259"/>
      <c r="S135" s="135"/>
      <c r="U135" s="164" t="s">
        <v>5</v>
      </c>
      <c r="V135" s="45" t="s">
        <v>40</v>
      </c>
      <c r="W135" s="37"/>
      <c r="X135" s="165">
        <f>W135*L135</f>
        <v>0</v>
      </c>
      <c r="Y135" s="165">
        <v>6.0999999999999997E-4</v>
      </c>
      <c r="Z135" s="165">
        <f>Y135*L135</f>
        <v>4.0796799999999998</v>
      </c>
      <c r="AA135" s="165">
        <v>0</v>
      </c>
      <c r="AB135" s="166">
        <f>AA135*L135</f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>IF(V135="základná",O135,0)</f>
        <v>0</v>
      </c>
      <c r="BG135" s="107">
        <f>IF(V135="znížená",O135,0)</f>
        <v>0</v>
      </c>
      <c r="BH135" s="107">
        <f>IF(V135="zákl. prenesená",O135,0)</f>
        <v>0</v>
      </c>
      <c r="BI135" s="107">
        <f>IF(V135="zníž. prenesená",O135,0)</f>
        <v>0</v>
      </c>
      <c r="BJ135" s="107">
        <f>IF(V135="nulová",O135,0)</f>
        <v>0</v>
      </c>
      <c r="BK135" s="20" t="s">
        <v>128</v>
      </c>
      <c r="BL135" s="167">
        <f>ROUND(M135*L135,3)</f>
        <v>0</v>
      </c>
      <c r="BM135" s="20" t="s">
        <v>154</v>
      </c>
      <c r="BN135" s="20" t="s">
        <v>183</v>
      </c>
    </row>
    <row r="136" spans="2:66" s="1" customFormat="1" ht="38.25" customHeight="1">
      <c r="B136" s="133"/>
      <c r="C136" s="161" t="s">
        <v>169</v>
      </c>
      <c r="D136" s="161" t="s">
        <v>150</v>
      </c>
      <c r="E136" s="162" t="s">
        <v>442</v>
      </c>
      <c r="F136" s="260" t="s">
        <v>443</v>
      </c>
      <c r="G136" s="260"/>
      <c r="H136" s="260"/>
      <c r="I136" s="260"/>
      <c r="J136" s="198"/>
      <c r="K136" s="163" t="s">
        <v>153</v>
      </c>
      <c r="L136" s="296">
        <v>6688</v>
      </c>
      <c r="M136" s="242">
        <v>0</v>
      </c>
      <c r="N136" s="242"/>
      <c r="O136" s="259">
        <f>ROUND(M136*L136,3)</f>
        <v>0</v>
      </c>
      <c r="P136" s="259"/>
      <c r="Q136" s="259"/>
      <c r="R136" s="259"/>
      <c r="S136" s="135"/>
      <c r="U136" s="164" t="s">
        <v>5</v>
      </c>
      <c r="V136" s="45" t="s">
        <v>40</v>
      </c>
      <c r="W136" s="37"/>
      <c r="X136" s="165">
        <f>W136*L136</f>
        <v>0</v>
      </c>
      <c r="Y136" s="165">
        <v>0.15559999999999999</v>
      </c>
      <c r="Z136" s="165">
        <f>Y136*L136</f>
        <v>1040.6527999999998</v>
      </c>
      <c r="AA136" s="165">
        <v>0</v>
      </c>
      <c r="AB136" s="166">
        <f>AA136*L136</f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>IF(V136="základná",O136,0)</f>
        <v>0</v>
      </c>
      <c r="BG136" s="107">
        <f>IF(V136="znížená",O136,0)</f>
        <v>0</v>
      </c>
      <c r="BH136" s="107">
        <f>IF(V136="zákl. prenesená",O136,0)</f>
        <v>0</v>
      </c>
      <c r="BI136" s="107">
        <f>IF(V136="zníž. prenesená",O136,0)</f>
        <v>0</v>
      </c>
      <c r="BJ136" s="107">
        <f>IF(V136="nulová",O136,0)</f>
        <v>0</v>
      </c>
      <c r="BK136" s="20" t="s">
        <v>128</v>
      </c>
      <c r="BL136" s="167">
        <f>ROUND(M136*L136,3)</f>
        <v>0</v>
      </c>
      <c r="BM136" s="20" t="s">
        <v>154</v>
      </c>
      <c r="BN136" s="20" t="s">
        <v>10</v>
      </c>
    </row>
    <row r="137" spans="2:66" s="1" customFormat="1" ht="25.5" customHeight="1">
      <c r="B137" s="133"/>
      <c r="C137" s="161" t="s">
        <v>186</v>
      </c>
      <c r="D137" s="161" t="s">
        <v>150</v>
      </c>
      <c r="E137" s="162" t="s">
        <v>253</v>
      </c>
      <c r="F137" s="260" t="s">
        <v>254</v>
      </c>
      <c r="G137" s="260"/>
      <c r="H137" s="260"/>
      <c r="I137" s="260"/>
      <c r="J137" s="198"/>
      <c r="K137" s="163" t="s">
        <v>153</v>
      </c>
      <c r="L137" s="296">
        <v>101</v>
      </c>
      <c r="M137" s="242">
        <v>0</v>
      </c>
      <c r="N137" s="242"/>
      <c r="O137" s="259">
        <f>ROUND(M137*L137,3)</f>
        <v>0</v>
      </c>
      <c r="P137" s="259"/>
      <c r="Q137" s="259"/>
      <c r="R137" s="259"/>
      <c r="S137" s="135"/>
      <c r="U137" s="164" t="s">
        <v>5</v>
      </c>
      <c r="V137" s="45" t="s">
        <v>40</v>
      </c>
      <c r="W137" s="37"/>
      <c r="X137" s="165">
        <f>W137*L137</f>
        <v>0</v>
      </c>
      <c r="Y137" s="165">
        <v>0.112</v>
      </c>
      <c r="Z137" s="165">
        <f>Y137*L137</f>
        <v>11.311999999999999</v>
      </c>
      <c r="AA137" s="165">
        <v>0</v>
      </c>
      <c r="AB137" s="166">
        <f>AA137*L137</f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>IF(V137="základná",O137,0)</f>
        <v>0</v>
      </c>
      <c r="BG137" s="107">
        <f>IF(V137="znížená",O137,0)</f>
        <v>0</v>
      </c>
      <c r="BH137" s="107">
        <f>IF(V137="zákl. prenesená",O137,0)</f>
        <v>0</v>
      </c>
      <c r="BI137" s="107">
        <f>IF(V137="zníž. prenesená",O137,0)</f>
        <v>0</v>
      </c>
      <c r="BJ137" s="107">
        <f>IF(V137="nulová",O137,0)</f>
        <v>0</v>
      </c>
      <c r="BK137" s="20" t="s">
        <v>128</v>
      </c>
      <c r="BL137" s="167">
        <f>ROUND(M137*L137,3)</f>
        <v>0</v>
      </c>
      <c r="BM137" s="20" t="s">
        <v>154</v>
      </c>
      <c r="BN137" s="20" t="s">
        <v>189</v>
      </c>
    </row>
    <row r="138" spans="2:66" s="1" customFormat="1" ht="25.5" customHeight="1">
      <c r="B138" s="133"/>
      <c r="C138" s="168" t="s">
        <v>172</v>
      </c>
      <c r="D138" s="168" t="s">
        <v>190</v>
      </c>
      <c r="E138" s="169" t="s">
        <v>256</v>
      </c>
      <c r="F138" s="256" t="s">
        <v>257</v>
      </c>
      <c r="G138" s="256"/>
      <c r="H138" s="256"/>
      <c r="I138" s="256"/>
      <c r="J138" s="170"/>
      <c r="K138" s="171" t="s">
        <v>153</v>
      </c>
      <c r="L138" s="297">
        <v>103.02</v>
      </c>
      <c r="M138" s="257">
        <v>0</v>
      </c>
      <c r="N138" s="257"/>
      <c r="O138" s="258">
        <f>ROUND(M138*L138,3)</f>
        <v>0</v>
      </c>
      <c r="P138" s="259"/>
      <c r="Q138" s="259"/>
      <c r="R138" s="259"/>
      <c r="S138" s="135"/>
      <c r="U138" s="164" t="s">
        <v>5</v>
      </c>
      <c r="V138" s="45" t="s">
        <v>40</v>
      </c>
      <c r="W138" s="37"/>
      <c r="X138" s="165">
        <f>W138*L138</f>
        <v>0</v>
      </c>
      <c r="Y138" s="165">
        <v>0.13500000000000001</v>
      </c>
      <c r="Z138" s="165">
        <f>Y138*L138</f>
        <v>13.9077</v>
      </c>
      <c r="AA138" s="165">
        <v>0</v>
      </c>
      <c r="AB138" s="166">
        <f>AA138*L138</f>
        <v>0</v>
      </c>
      <c r="AS138" s="20" t="s">
        <v>165</v>
      </c>
      <c r="AU138" s="20" t="s">
        <v>190</v>
      </c>
      <c r="AV138" s="20" t="s">
        <v>128</v>
      </c>
      <c r="AZ138" s="20" t="s">
        <v>149</v>
      </c>
      <c r="BF138" s="107">
        <f>IF(V138="základná",O138,0)</f>
        <v>0</v>
      </c>
      <c r="BG138" s="107">
        <f>IF(V138="znížená",O138,0)</f>
        <v>0</v>
      </c>
      <c r="BH138" s="107">
        <f>IF(V138="zákl. prenesená",O138,0)</f>
        <v>0</v>
      </c>
      <c r="BI138" s="107">
        <f>IF(V138="zníž. prenesená",O138,0)</f>
        <v>0</v>
      </c>
      <c r="BJ138" s="107">
        <f>IF(V138="nulová",O138,0)</f>
        <v>0</v>
      </c>
      <c r="BK138" s="20" t="s">
        <v>128</v>
      </c>
      <c r="BL138" s="167">
        <f>ROUND(M138*L138,3)</f>
        <v>0</v>
      </c>
      <c r="BM138" s="20" t="s">
        <v>154</v>
      </c>
      <c r="BN138" s="20" t="s">
        <v>194</v>
      </c>
    </row>
    <row r="139" spans="2:66" s="9" customFormat="1" ht="29.85" customHeight="1">
      <c r="B139" s="150"/>
      <c r="C139" s="151"/>
      <c r="D139" s="160" t="s">
        <v>120</v>
      </c>
      <c r="E139" s="160"/>
      <c r="F139" s="160"/>
      <c r="G139" s="160"/>
      <c r="H139" s="160"/>
      <c r="I139" s="160"/>
      <c r="J139" s="160"/>
      <c r="K139" s="160"/>
      <c r="L139" s="298"/>
      <c r="M139" s="160"/>
      <c r="N139" s="160"/>
      <c r="O139" s="250">
        <f>BL139</f>
        <v>0</v>
      </c>
      <c r="P139" s="251"/>
      <c r="Q139" s="251"/>
      <c r="R139" s="251"/>
      <c r="S139" s="153"/>
      <c r="U139" s="154"/>
      <c r="V139" s="151"/>
      <c r="W139" s="151"/>
      <c r="X139" s="155">
        <f>SUM(X140:X162)</f>
        <v>0</v>
      </c>
      <c r="Y139" s="151"/>
      <c r="Z139" s="155">
        <f>SUM(Z140:Z162)</f>
        <v>18.716800000000003</v>
      </c>
      <c r="AA139" s="151"/>
      <c r="AB139" s="156">
        <f>SUM(AB140:AB162)</f>
        <v>0</v>
      </c>
      <c r="AS139" s="157" t="s">
        <v>15</v>
      </c>
      <c r="AU139" s="158" t="s">
        <v>72</v>
      </c>
      <c r="AV139" s="158" t="s">
        <v>15</v>
      </c>
      <c r="AZ139" s="157" t="s">
        <v>149</v>
      </c>
      <c r="BL139" s="159">
        <f>SUM(BL140:BL162)</f>
        <v>0</v>
      </c>
    </row>
    <row r="140" spans="2:66" s="1" customFormat="1" ht="38.25" customHeight="1">
      <c r="B140" s="133"/>
      <c r="C140" s="161" t="s">
        <v>195</v>
      </c>
      <c r="D140" s="161" t="s">
        <v>150</v>
      </c>
      <c r="E140" s="162" t="s">
        <v>260</v>
      </c>
      <c r="F140" s="260" t="s">
        <v>261</v>
      </c>
      <c r="G140" s="260"/>
      <c r="H140" s="260"/>
      <c r="I140" s="260"/>
      <c r="J140" s="198"/>
      <c r="K140" s="163" t="s">
        <v>212</v>
      </c>
      <c r="L140" s="296">
        <v>49</v>
      </c>
      <c r="M140" s="242">
        <v>0</v>
      </c>
      <c r="N140" s="242"/>
      <c r="O140" s="259">
        <f t="shared" ref="O140:O162" si="5">ROUND(M140*L140,3)</f>
        <v>0</v>
      </c>
      <c r="P140" s="259"/>
      <c r="Q140" s="259"/>
      <c r="R140" s="259"/>
      <c r="S140" s="135"/>
      <c r="U140" s="164" t="s">
        <v>5</v>
      </c>
      <c r="V140" s="45" t="s">
        <v>40</v>
      </c>
      <c r="W140" s="37"/>
      <c r="X140" s="165">
        <f t="shared" ref="X140:X162" si="6">W140*L140</f>
        <v>0</v>
      </c>
      <c r="Y140" s="165">
        <v>0.22684000000000001</v>
      </c>
      <c r="Z140" s="165">
        <f t="shared" ref="Z140:Z162" si="7">Y140*L140</f>
        <v>11.115160000000001</v>
      </c>
      <c r="AA140" s="165">
        <v>0</v>
      </c>
      <c r="AB140" s="166">
        <f t="shared" ref="AB140:AB162" si="8">AA140*L140</f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 t="shared" ref="BF140:BF162" si="9">IF(V140="základná",O140,0)</f>
        <v>0</v>
      </c>
      <c r="BG140" s="107">
        <f t="shared" ref="BG140:BG162" si="10">IF(V140="znížená",O140,0)</f>
        <v>0</v>
      </c>
      <c r="BH140" s="107">
        <f t="shared" ref="BH140:BH162" si="11">IF(V140="zákl. prenesená",O140,0)</f>
        <v>0</v>
      </c>
      <c r="BI140" s="107">
        <f t="shared" ref="BI140:BI162" si="12">IF(V140="zníž. prenesená",O140,0)</f>
        <v>0</v>
      </c>
      <c r="BJ140" s="107">
        <f t="shared" ref="BJ140:BJ162" si="13">IF(V140="nulová",O140,0)</f>
        <v>0</v>
      </c>
      <c r="BK140" s="20" t="s">
        <v>128</v>
      </c>
      <c r="BL140" s="167">
        <f t="shared" ref="BL140:BL162" si="14">ROUND(M140*L140,3)</f>
        <v>0</v>
      </c>
      <c r="BM140" s="20" t="s">
        <v>154</v>
      </c>
      <c r="BN140" s="20" t="s">
        <v>198</v>
      </c>
    </row>
    <row r="141" spans="2:66" s="1" customFormat="1" ht="25.5" customHeight="1">
      <c r="B141" s="133"/>
      <c r="C141" s="168" t="s">
        <v>176</v>
      </c>
      <c r="D141" s="168" t="s">
        <v>190</v>
      </c>
      <c r="E141" s="169" t="s">
        <v>263</v>
      </c>
      <c r="F141" s="256" t="s">
        <v>264</v>
      </c>
      <c r="G141" s="256"/>
      <c r="H141" s="256"/>
      <c r="I141" s="256"/>
      <c r="J141" s="170"/>
      <c r="K141" s="171" t="s">
        <v>212</v>
      </c>
      <c r="L141" s="297">
        <v>12</v>
      </c>
      <c r="M141" s="257">
        <v>0</v>
      </c>
      <c r="N141" s="257"/>
      <c r="O141" s="258">
        <f t="shared" si="5"/>
        <v>0</v>
      </c>
      <c r="P141" s="259"/>
      <c r="Q141" s="259"/>
      <c r="R141" s="259"/>
      <c r="S141" s="135"/>
      <c r="U141" s="164" t="s">
        <v>5</v>
      </c>
      <c r="V141" s="45" t="s">
        <v>40</v>
      </c>
      <c r="W141" s="37"/>
      <c r="X141" s="165">
        <f t="shared" si="6"/>
        <v>0</v>
      </c>
      <c r="Y141" s="165">
        <v>0</v>
      </c>
      <c r="Z141" s="165">
        <f t="shared" si="7"/>
        <v>0</v>
      </c>
      <c r="AA141" s="165">
        <v>0</v>
      </c>
      <c r="AB141" s="166">
        <f t="shared" si="8"/>
        <v>0</v>
      </c>
      <c r="AS141" s="20" t="s">
        <v>165</v>
      </c>
      <c r="AU141" s="20" t="s">
        <v>190</v>
      </c>
      <c r="AV141" s="20" t="s">
        <v>128</v>
      </c>
      <c r="AZ141" s="20" t="s">
        <v>149</v>
      </c>
      <c r="BF141" s="107">
        <f t="shared" si="9"/>
        <v>0</v>
      </c>
      <c r="BG141" s="107">
        <f t="shared" si="10"/>
        <v>0</v>
      </c>
      <c r="BH141" s="107">
        <f t="shared" si="11"/>
        <v>0</v>
      </c>
      <c r="BI141" s="107">
        <f t="shared" si="12"/>
        <v>0</v>
      </c>
      <c r="BJ141" s="107">
        <f t="shared" si="13"/>
        <v>0</v>
      </c>
      <c r="BK141" s="20" t="s">
        <v>128</v>
      </c>
      <c r="BL141" s="167">
        <f t="shared" si="14"/>
        <v>0</v>
      </c>
      <c r="BM141" s="20" t="s">
        <v>154</v>
      </c>
      <c r="BN141" s="20" t="s">
        <v>201</v>
      </c>
    </row>
    <row r="142" spans="2:66" s="1" customFormat="1" ht="38.25" customHeight="1">
      <c r="B142" s="133"/>
      <c r="C142" s="168" t="s">
        <v>202</v>
      </c>
      <c r="D142" s="168" t="s">
        <v>190</v>
      </c>
      <c r="E142" s="169" t="s">
        <v>270</v>
      </c>
      <c r="F142" s="256" t="s">
        <v>271</v>
      </c>
      <c r="G142" s="256"/>
      <c r="H142" s="256"/>
      <c r="I142" s="256"/>
      <c r="J142" s="170"/>
      <c r="K142" s="171" t="s">
        <v>212</v>
      </c>
      <c r="L142" s="297">
        <v>7</v>
      </c>
      <c r="M142" s="257">
        <v>0</v>
      </c>
      <c r="N142" s="257"/>
      <c r="O142" s="258">
        <f t="shared" si="5"/>
        <v>0</v>
      </c>
      <c r="P142" s="259"/>
      <c r="Q142" s="259"/>
      <c r="R142" s="259"/>
      <c r="S142" s="135"/>
      <c r="U142" s="164" t="s">
        <v>5</v>
      </c>
      <c r="V142" s="45" t="s">
        <v>40</v>
      </c>
      <c r="W142" s="37"/>
      <c r="X142" s="165">
        <f t="shared" si="6"/>
        <v>0</v>
      </c>
      <c r="Y142" s="165">
        <v>0</v>
      </c>
      <c r="Z142" s="165">
        <f t="shared" si="7"/>
        <v>0</v>
      </c>
      <c r="AA142" s="165">
        <v>0</v>
      </c>
      <c r="AB142" s="166">
        <f t="shared" si="8"/>
        <v>0</v>
      </c>
      <c r="AS142" s="20" t="s">
        <v>165</v>
      </c>
      <c r="AU142" s="20" t="s">
        <v>190</v>
      </c>
      <c r="AV142" s="20" t="s">
        <v>128</v>
      </c>
      <c r="AZ142" s="20" t="s">
        <v>149</v>
      </c>
      <c r="BF142" s="107">
        <f t="shared" si="9"/>
        <v>0</v>
      </c>
      <c r="BG142" s="107">
        <f t="shared" si="10"/>
        <v>0</v>
      </c>
      <c r="BH142" s="107">
        <f t="shared" si="11"/>
        <v>0</v>
      </c>
      <c r="BI142" s="107">
        <f t="shared" si="12"/>
        <v>0</v>
      </c>
      <c r="BJ142" s="107">
        <f t="shared" si="13"/>
        <v>0</v>
      </c>
      <c r="BK142" s="20" t="s">
        <v>128</v>
      </c>
      <c r="BL142" s="167">
        <f t="shared" si="14"/>
        <v>0</v>
      </c>
      <c r="BM142" s="20" t="s">
        <v>154</v>
      </c>
      <c r="BN142" s="20" t="s">
        <v>205</v>
      </c>
    </row>
    <row r="143" spans="2:66" s="1" customFormat="1" ht="38.25" customHeight="1">
      <c r="B143" s="133"/>
      <c r="C143" s="168" t="s">
        <v>179</v>
      </c>
      <c r="D143" s="168" t="s">
        <v>190</v>
      </c>
      <c r="E143" s="169" t="s">
        <v>277</v>
      </c>
      <c r="F143" s="256" t="s">
        <v>278</v>
      </c>
      <c r="G143" s="256"/>
      <c r="H143" s="256"/>
      <c r="I143" s="256"/>
      <c r="J143" s="170"/>
      <c r="K143" s="171" t="s">
        <v>212</v>
      </c>
      <c r="L143" s="297">
        <v>1</v>
      </c>
      <c r="M143" s="257">
        <v>0</v>
      </c>
      <c r="N143" s="257"/>
      <c r="O143" s="258">
        <f t="shared" si="5"/>
        <v>0</v>
      </c>
      <c r="P143" s="259"/>
      <c r="Q143" s="259"/>
      <c r="R143" s="259"/>
      <c r="S143" s="135"/>
      <c r="U143" s="164" t="s">
        <v>5</v>
      </c>
      <c r="V143" s="45" t="s">
        <v>40</v>
      </c>
      <c r="W143" s="37"/>
      <c r="X143" s="165">
        <f t="shared" si="6"/>
        <v>0</v>
      </c>
      <c r="Y143" s="165">
        <v>0</v>
      </c>
      <c r="Z143" s="165">
        <f t="shared" si="7"/>
        <v>0</v>
      </c>
      <c r="AA143" s="165">
        <v>0</v>
      </c>
      <c r="AB143" s="166">
        <f t="shared" si="8"/>
        <v>0</v>
      </c>
      <c r="AS143" s="20" t="s">
        <v>165</v>
      </c>
      <c r="AU143" s="20" t="s">
        <v>190</v>
      </c>
      <c r="AV143" s="20" t="s">
        <v>128</v>
      </c>
      <c r="AZ143" s="20" t="s">
        <v>149</v>
      </c>
      <c r="BF143" s="107">
        <f t="shared" si="9"/>
        <v>0</v>
      </c>
      <c r="BG143" s="107">
        <f t="shared" si="10"/>
        <v>0</v>
      </c>
      <c r="BH143" s="107">
        <f t="shared" si="11"/>
        <v>0</v>
      </c>
      <c r="BI143" s="107">
        <f t="shared" si="12"/>
        <v>0</v>
      </c>
      <c r="BJ143" s="107">
        <f t="shared" si="13"/>
        <v>0</v>
      </c>
      <c r="BK143" s="20" t="s">
        <v>128</v>
      </c>
      <c r="BL143" s="167">
        <f t="shared" si="14"/>
        <v>0</v>
      </c>
      <c r="BM143" s="20" t="s">
        <v>154</v>
      </c>
      <c r="BN143" s="20" t="s">
        <v>208</v>
      </c>
    </row>
    <row r="144" spans="2:66" s="1" customFormat="1" ht="38.25" customHeight="1">
      <c r="B144" s="133"/>
      <c r="C144" s="168" t="s">
        <v>209</v>
      </c>
      <c r="D144" s="168" t="s">
        <v>190</v>
      </c>
      <c r="E144" s="169" t="s">
        <v>444</v>
      </c>
      <c r="F144" s="256" t="s">
        <v>445</v>
      </c>
      <c r="G144" s="256"/>
      <c r="H144" s="256"/>
      <c r="I144" s="256"/>
      <c r="J144" s="170"/>
      <c r="K144" s="171" t="s">
        <v>212</v>
      </c>
      <c r="L144" s="297">
        <v>2</v>
      </c>
      <c r="M144" s="257">
        <v>0</v>
      </c>
      <c r="N144" s="257"/>
      <c r="O144" s="258">
        <f t="shared" si="5"/>
        <v>0</v>
      </c>
      <c r="P144" s="259"/>
      <c r="Q144" s="259"/>
      <c r="R144" s="259"/>
      <c r="S144" s="135"/>
      <c r="U144" s="164" t="s">
        <v>5</v>
      </c>
      <c r="V144" s="45" t="s">
        <v>40</v>
      </c>
      <c r="W144" s="37"/>
      <c r="X144" s="165">
        <f t="shared" si="6"/>
        <v>0</v>
      </c>
      <c r="Y144" s="165">
        <v>0</v>
      </c>
      <c r="Z144" s="165">
        <f t="shared" si="7"/>
        <v>0</v>
      </c>
      <c r="AA144" s="165">
        <v>0</v>
      </c>
      <c r="AB144" s="166">
        <f t="shared" si="8"/>
        <v>0</v>
      </c>
      <c r="AS144" s="20" t="s">
        <v>165</v>
      </c>
      <c r="AU144" s="20" t="s">
        <v>190</v>
      </c>
      <c r="AV144" s="20" t="s">
        <v>128</v>
      </c>
      <c r="AZ144" s="20" t="s">
        <v>149</v>
      </c>
      <c r="BF144" s="107">
        <f t="shared" si="9"/>
        <v>0</v>
      </c>
      <c r="BG144" s="107">
        <f t="shared" si="10"/>
        <v>0</v>
      </c>
      <c r="BH144" s="107">
        <f t="shared" si="11"/>
        <v>0</v>
      </c>
      <c r="BI144" s="107">
        <f t="shared" si="12"/>
        <v>0</v>
      </c>
      <c r="BJ144" s="107">
        <f t="shared" si="13"/>
        <v>0</v>
      </c>
      <c r="BK144" s="20" t="s">
        <v>128</v>
      </c>
      <c r="BL144" s="167">
        <f t="shared" si="14"/>
        <v>0</v>
      </c>
      <c r="BM144" s="20" t="s">
        <v>154</v>
      </c>
      <c r="BN144" s="20" t="s">
        <v>213</v>
      </c>
    </row>
    <row r="145" spans="2:66" s="1" customFormat="1" ht="38.25" customHeight="1">
      <c r="B145" s="133"/>
      <c r="C145" s="168" t="s">
        <v>183</v>
      </c>
      <c r="D145" s="168" t="s">
        <v>190</v>
      </c>
      <c r="E145" s="169" t="s">
        <v>446</v>
      </c>
      <c r="F145" s="256" t="s">
        <v>447</v>
      </c>
      <c r="G145" s="256"/>
      <c r="H145" s="256"/>
      <c r="I145" s="256"/>
      <c r="J145" s="170"/>
      <c r="K145" s="171" t="s">
        <v>212</v>
      </c>
      <c r="L145" s="297">
        <v>1</v>
      </c>
      <c r="M145" s="257">
        <v>0</v>
      </c>
      <c r="N145" s="257"/>
      <c r="O145" s="258">
        <f t="shared" si="5"/>
        <v>0</v>
      </c>
      <c r="P145" s="259"/>
      <c r="Q145" s="259"/>
      <c r="R145" s="259"/>
      <c r="S145" s="135"/>
      <c r="U145" s="164" t="s">
        <v>5</v>
      </c>
      <c r="V145" s="45" t="s">
        <v>40</v>
      </c>
      <c r="W145" s="37"/>
      <c r="X145" s="165">
        <f t="shared" si="6"/>
        <v>0</v>
      </c>
      <c r="Y145" s="165">
        <v>0</v>
      </c>
      <c r="Z145" s="165">
        <f t="shared" si="7"/>
        <v>0</v>
      </c>
      <c r="AA145" s="165">
        <v>0</v>
      </c>
      <c r="AB145" s="166">
        <f t="shared" si="8"/>
        <v>0</v>
      </c>
      <c r="AS145" s="20" t="s">
        <v>165</v>
      </c>
      <c r="AU145" s="20" t="s">
        <v>190</v>
      </c>
      <c r="AV145" s="20" t="s">
        <v>128</v>
      </c>
      <c r="AZ145" s="20" t="s">
        <v>149</v>
      </c>
      <c r="BF145" s="107">
        <f t="shared" si="9"/>
        <v>0</v>
      </c>
      <c r="BG145" s="107">
        <f t="shared" si="10"/>
        <v>0</v>
      </c>
      <c r="BH145" s="107">
        <f t="shared" si="11"/>
        <v>0</v>
      </c>
      <c r="BI145" s="107">
        <f t="shared" si="12"/>
        <v>0</v>
      </c>
      <c r="BJ145" s="107">
        <f t="shared" si="13"/>
        <v>0</v>
      </c>
      <c r="BK145" s="20" t="s">
        <v>128</v>
      </c>
      <c r="BL145" s="167">
        <f t="shared" si="14"/>
        <v>0</v>
      </c>
      <c r="BM145" s="20" t="s">
        <v>154</v>
      </c>
      <c r="BN145" s="20" t="s">
        <v>216</v>
      </c>
    </row>
    <row r="146" spans="2:66" s="1" customFormat="1" ht="16.5" customHeight="1">
      <c r="B146" s="133"/>
      <c r="C146" s="168" t="s">
        <v>217</v>
      </c>
      <c r="D146" s="168" t="s">
        <v>190</v>
      </c>
      <c r="E146" s="169" t="s">
        <v>448</v>
      </c>
      <c r="F146" s="256" t="s">
        <v>449</v>
      </c>
      <c r="G146" s="256"/>
      <c r="H146" s="256"/>
      <c r="I146" s="256"/>
      <c r="J146" s="170"/>
      <c r="K146" s="171" t="s">
        <v>212</v>
      </c>
      <c r="L146" s="297">
        <v>4</v>
      </c>
      <c r="M146" s="257">
        <v>0</v>
      </c>
      <c r="N146" s="257"/>
      <c r="O146" s="258">
        <f t="shared" si="5"/>
        <v>0</v>
      </c>
      <c r="P146" s="259"/>
      <c r="Q146" s="259"/>
      <c r="R146" s="259"/>
      <c r="S146" s="135"/>
      <c r="U146" s="164" t="s">
        <v>5</v>
      </c>
      <c r="V146" s="45" t="s">
        <v>40</v>
      </c>
      <c r="W146" s="37"/>
      <c r="X146" s="165">
        <f t="shared" si="6"/>
        <v>0</v>
      </c>
      <c r="Y146" s="165">
        <v>0</v>
      </c>
      <c r="Z146" s="165">
        <f t="shared" si="7"/>
        <v>0</v>
      </c>
      <c r="AA146" s="165">
        <v>0</v>
      </c>
      <c r="AB146" s="166">
        <f t="shared" si="8"/>
        <v>0</v>
      </c>
      <c r="AS146" s="20" t="s">
        <v>165</v>
      </c>
      <c r="AU146" s="20" t="s">
        <v>190</v>
      </c>
      <c r="AV146" s="20" t="s">
        <v>128</v>
      </c>
      <c r="AZ146" s="20" t="s">
        <v>149</v>
      </c>
      <c r="BF146" s="107">
        <f t="shared" si="9"/>
        <v>0</v>
      </c>
      <c r="BG146" s="107">
        <f t="shared" si="10"/>
        <v>0</v>
      </c>
      <c r="BH146" s="107">
        <f t="shared" si="11"/>
        <v>0</v>
      </c>
      <c r="BI146" s="107">
        <f t="shared" si="12"/>
        <v>0</v>
      </c>
      <c r="BJ146" s="107">
        <f t="shared" si="13"/>
        <v>0</v>
      </c>
      <c r="BK146" s="20" t="s">
        <v>128</v>
      </c>
      <c r="BL146" s="167">
        <f t="shared" si="14"/>
        <v>0</v>
      </c>
      <c r="BM146" s="20" t="s">
        <v>154</v>
      </c>
      <c r="BN146" s="20" t="s">
        <v>220</v>
      </c>
    </row>
    <row r="147" spans="2:66" s="1" customFormat="1" ht="25.5" customHeight="1">
      <c r="B147" s="133"/>
      <c r="C147" s="168" t="s">
        <v>10</v>
      </c>
      <c r="D147" s="168" t="s">
        <v>190</v>
      </c>
      <c r="E147" s="169" t="s">
        <v>274</v>
      </c>
      <c r="F147" s="256" t="s">
        <v>275</v>
      </c>
      <c r="G147" s="256"/>
      <c r="H147" s="256"/>
      <c r="I147" s="256"/>
      <c r="J147" s="170"/>
      <c r="K147" s="171" t="s">
        <v>212</v>
      </c>
      <c r="L147" s="297">
        <v>8</v>
      </c>
      <c r="M147" s="257">
        <v>0</v>
      </c>
      <c r="N147" s="257"/>
      <c r="O147" s="258">
        <f t="shared" si="5"/>
        <v>0</v>
      </c>
      <c r="P147" s="259"/>
      <c r="Q147" s="259"/>
      <c r="R147" s="259"/>
      <c r="S147" s="135"/>
      <c r="U147" s="164" t="s">
        <v>5</v>
      </c>
      <c r="V147" s="45" t="s">
        <v>40</v>
      </c>
      <c r="W147" s="37"/>
      <c r="X147" s="165">
        <f t="shared" si="6"/>
        <v>0</v>
      </c>
      <c r="Y147" s="165">
        <v>0</v>
      </c>
      <c r="Z147" s="165">
        <f t="shared" si="7"/>
        <v>0</v>
      </c>
      <c r="AA147" s="165">
        <v>0</v>
      </c>
      <c r="AB147" s="166">
        <f t="shared" si="8"/>
        <v>0</v>
      </c>
      <c r="AS147" s="20" t="s">
        <v>165</v>
      </c>
      <c r="AU147" s="20" t="s">
        <v>190</v>
      </c>
      <c r="AV147" s="20" t="s">
        <v>128</v>
      </c>
      <c r="AZ147" s="20" t="s">
        <v>149</v>
      </c>
      <c r="BF147" s="107">
        <f t="shared" si="9"/>
        <v>0</v>
      </c>
      <c r="BG147" s="107">
        <f t="shared" si="10"/>
        <v>0</v>
      </c>
      <c r="BH147" s="107">
        <f t="shared" si="11"/>
        <v>0</v>
      </c>
      <c r="BI147" s="107">
        <f t="shared" si="12"/>
        <v>0</v>
      </c>
      <c r="BJ147" s="107">
        <f t="shared" si="13"/>
        <v>0</v>
      </c>
      <c r="BK147" s="20" t="s">
        <v>128</v>
      </c>
      <c r="BL147" s="167">
        <f t="shared" si="14"/>
        <v>0</v>
      </c>
      <c r="BM147" s="20" t="s">
        <v>154</v>
      </c>
      <c r="BN147" s="20" t="s">
        <v>223</v>
      </c>
    </row>
    <row r="148" spans="2:66" s="1" customFormat="1" ht="38.25" customHeight="1">
      <c r="B148" s="133"/>
      <c r="C148" s="168" t="s">
        <v>224</v>
      </c>
      <c r="D148" s="168" t="s">
        <v>190</v>
      </c>
      <c r="E148" s="169" t="s">
        <v>281</v>
      </c>
      <c r="F148" s="256" t="s">
        <v>282</v>
      </c>
      <c r="G148" s="256"/>
      <c r="H148" s="256"/>
      <c r="I148" s="256"/>
      <c r="J148" s="170"/>
      <c r="K148" s="171" t="s">
        <v>212</v>
      </c>
      <c r="L148" s="297">
        <v>6</v>
      </c>
      <c r="M148" s="257">
        <v>0</v>
      </c>
      <c r="N148" s="257"/>
      <c r="O148" s="258">
        <f t="shared" si="5"/>
        <v>0</v>
      </c>
      <c r="P148" s="259"/>
      <c r="Q148" s="259"/>
      <c r="R148" s="259"/>
      <c r="S148" s="135"/>
      <c r="U148" s="164" t="s">
        <v>5</v>
      </c>
      <c r="V148" s="45" t="s">
        <v>40</v>
      </c>
      <c r="W148" s="37"/>
      <c r="X148" s="165">
        <f t="shared" si="6"/>
        <v>0</v>
      </c>
      <c r="Y148" s="165">
        <v>0</v>
      </c>
      <c r="Z148" s="165">
        <f t="shared" si="7"/>
        <v>0</v>
      </c>
      <c r="AA148" s="165">
        <v>0</v>
      </c>
      <c r="AB148" s="166">
        <f t="shared" si="8"/>
        <v>0</v>
      </c>
      <c r="AS148" s="20" t="s">
        <v>165</v>
      </c>
      <c r="AU148" s="20" t="s">
        <v>190</v>
      </c>
      <c r="AV148" s="20" t="s">
        <v>128</v>
      </c>
      <c r="AZ148" s="20" t="s">
        <v>149</v>
      </c>
      <c r="BF148" s="107">
        <f t="shared" si="9"/>
        <v>0</v>
      </c>
      <c r="BG148" s="107">
        <f t="shared" si="10"/>
        <v>0</v>
      </c>
      <c r="BH148" s="107">
        <f t="shared" si="11"/>
        <v>0</v>
      </c>
      <c r="BI148" s="107">
        <f t="shared" si="12"/>
        <v>0</v>
      </c>
      <c r="BJ148" s="107">
        <f t="shared" si="13"/>
        <v>0</v>
      </c>
      <c r="BK148" s="20" t="s">
        <v>128</v>
      </c>
      <c r="BL148" s="167">
        <f t="shared" si="14"/>
        <v>0</v>
      </c>
      <c r="BM148" s="20" t="s">
        <v>154</v>
      </c>
      <c r="BN148" s="20" t="s">
        <v>227</v>
      </c>
    </row>
    <row r="149" spans="2:66" s="1" customFormat="1" ht="38.25" customHeight="1">
      <c r="B149" s="133"/>
      <c r="C149" s="168" t="s">
        <v>189</v>
      </c>
      <c r="D149" s="168" t="s">
        <v>190</v>
      </c>
      <c r="E149" s="169" t="s">
        <v>284</v>
      </c>
      <c r="F149" s="256" t="s">
        <v>285</v>
      </c>
      <c r="G149" s="256"/>
      <c r="H149" s="256"/>
      <c r="I149" s="256"/>
      <c r="J149" s="170"/>
      <c r="K149" s="171" t="s">
        <v>212</v>
      </c>
      <c r="L149" s="297">
        <v>4</v>
      </c>
      <c r="M149" s="257">
        <v>0</v>
      </c>
      <c r="N149" s="257"/>
      <c r="O149" s="258">
        <f t="shared" si="5"/>
        <v>0</v>
      </c>
      <c r="P149" s="259"/>
      <c r="Q149" s="259"/>
      <c r="R149" s="259"/>
      <c r="S149" s="135"/>
      <c r="U149" s="164" t="s">
        <v>5</v>
      </c>
      <c r="V149" s="45" t="s">
        <v>40</v>
      </c>
      <c r="W149" s="37"/>
      <c r="X149" s="165">
        <f t="shared" si="6"/>
        <v>0</v>
      </c>
      <c r="Y149" s="165">
        <v>0</v>
      </c>
      <c r="Z149" s="165">
        <f t="shared" si="7"/>
        <v>0</v>
      </c>
      <c r="AA149" s="165">
        <v>0</v>
      </c>
      <c r="AB149" s="166">
        <f t="shared" si="8"/>
        <v>0</v>
      </c>
      <c r="AS149" s="20" t="s">
        <v>165</v>
      </c>
      <c r="AU149" s="20" t="s">
        <v>190</v>
      </c>
      <c r="AV149" s="20" t="s">
        <v>128</v>
      </c>
      <c r="AZ149" s="20" t="s">
        <v>149</v>
      </c>
      <c r="BF149" s="107">
        <f t="shared" si="9"/>
        <v>0</v>
      </c>
      <c r="BG149" s="107">
        <f t="shared" si="10"/>
        <v>0</v>
      </c>
      <c r="BH149" s="107">
        <f t="shared" si="11"/>
        <v>0</v>
      </c>
      <c r="BI149" s="107">
        <f t="shared" si="12"/>
        <v>0</v>
      </c>
      <c r="BJ149" s="107">
        <f t="shared" si="13"/>
        <v>0</v>
      </c>
      <c r="BK149" s="20" t="s">
        <v>128</v>
      </c>
      <c r="BL149" s="167">
        <f t="shared" si="14"/>
        <v>0</v>
      </c>
      <c r="BM149" s="20" t="s">
        <v>154</v>
      </c>
      <c r="BN149" s="20" t="s">
        <v>230</v>
      </c>
    </row>
    <row r="150" spans="2:66" s="1" customFormat="1" ht="25.5" customHeight="1">
      <c r="B150" s="133"/>
      <c r="C150" s="168" t="s">
        <v>231</v>
      </c>
      <c r="D150" s="168" t="s">
        <v>190</v>
      </c>
      <c r="E150" s="169" t="s">
        <v>423</v>
      </c>
      <c r="F150" s="256" t="s">
        <v>424</v>
      </c>
      <c r="G150" s="256"/>
      <c r="H150" s="256"/>
      <c r="I150" s="256"/>
      <c r="J150" s="170"/>
      <c r="K150" s="171" t="s">
        <v>212</v>
      </c>
      <c r="L150" s="297">
        <v>4</v>
      </c>
      <c r="M150" s="257">
        <v>0</v>
      </c>
      <c r="N150" s="257"/>
      <c r="O150" s="258">
        <f t="shared" si="5"/>
        <v>0</v>
      </c>
      <c r="P150" s="259"/>
      <c r="Q150" s="259"/>
      <c r="R150" s="259"/>
      <c r="S150" s="135"/>
      <c r="U150" s="164" t="s">
        <v>5</v>
      </c>
      <c r="V150" s="45" t="s">
        <v>40</v>
      </c>
      <c r="W150" s="37"/>
      <c r="X150" s="165">
        <f t="shared" si="6"/>
        <v>0</v>
      </c>
      <c r="Y150" s="165">
        <v>0</v>
      </c>
      <c r="Z150" s="165">
        <f t="shared" si="7"/>
        <v>0</v>
      </c>
      <c r="AA150" s="165">
        <v>0</v>
      </c>
      <c r="AB150" s="166">
        <f t="shared" si="8"/>
        <v>0</v>
      </c>
      <c r="AS150" s="20" t="s">
        <v>165</v>
      </c>
      <c r="AU150" s="20" t="s">
        <v>190</v>
      </c>
      <c r="AV150" s="20" t="s">
        <v>128</v>
      </c>
      <c r="AZ150" s="20" t="s">
        <v>149</v>
      </c>
      <c r="BF150" s="107">
        <f t="shared" si="9"/>
        <v>0</v>
      </c>
      <c r="BG150" s="107">
        <f t="shared" si="10"/>
        <v>0</v>
      </c>
      <c r="BH150" s="107">
        <f t="shared" si="11"/>
        <v>0</v>
      </c>
      <c r="BI150" s="107">
        <f t="shared" si="12"/>
        <v>0</v>
      </c>
      <c r="BJ150" s="107">
        <f t="shared" si="13"/>
        <v>0</v>
      </c>
      <c r="BK150" s="20" t="s">
        <v>128</v>
      </c>
      <c r="BL150" s="167">
        <f t="shared" si="14"/>
        <v>0</v>
      </c>
      <c r="BM150" s="20" t="s">
        <v>154</v>
      </c>
      <c r="BN150" s="20" t="s">
        <v>234</v>
      </c>
    </row>
    <row r="151" spans="2:66" s="1" customFormat="1" ht="38.25" customHeight="1">
      <c r="B151" s="133"/>
      <c r="C151" s="161" t="s">
        <v>194</v>
      </c>
      <c r="D151" s="161" t="s">
        <v>150</v>
      </c>
      <c r="E151" s="162" t="s">
        <v>302</v>
      </c>
      <c r="F151" s="260" t="s">
        <v>303</v>
      </c>
      <c r="G151" s="260"/>
      <c r="H151" s="260"/>
      <c r="I151" s="260"/>
      <c r="J151" s="198"/>
      <c r="K151" s="163" t="s">
        <v>153</v>
      </c>
      <c r="L151" s="296">
        <v>410</v>
      </c>
      <c r="M151" s="242">
        <v>0</v>
      </c>
      <c r="N151" s="242"/>
      <c r="O151" s="259">
        <f t="shared" si="5"/>
        <v>0</v>
      </c>
      <c r="P151" s="259"/>
      <c r="Q151" s="259"/>
      <c r="R151" s="259"/>
      <c r="S151" s="135"/>
      <c r="U151" s="164" t="s">
        <v>5</v>
      </c>
      <c r="V151" s="45" t="s">
        <v>40</v>
      </c>
      <c r="W151" s="37"/>
      <c r="X151" s="165">
        <f t="shared" si="6"/>
        <v>0</v>
      </c>
      <c r="Y151" s="165">
        <v>6.6E-4</v>
      </c>
      <c r="Z151" s="165">
        <f t="shared" si="7"/>
        <v>0.27060000000000001</v>
      </c>
      <c r="AA151" s="165">
        <v>0</v>
      </c>
      <c r="AB151" s="166">
        <f t="shared" si="8"/>
        <v>0</v>
      </c>
      <c r="AS151" s="20" t="s">
        <v>154</v>
      </c>
      <c r="AU151" s="20" t="s">
        <v>150</v>
      </c>
      <c r="AV151" s="20" t="s">
        <v>128</v>
      </c>
      <c r="AZ151" s="20" t="s">
        <v>149</v>
      </c>
      <c r="BF151" s="107">
        <f t="shared" si="9"/>
        <v>0</v>
      </c>
      <c r="BG151" s="107">
        <f t="shared" si="10"/>
        <v>0</v>
      </c>
      <c r="BH151" s="107">
        <f t="shared" si="11"/>
        <v>0</v>
      </c>
      <c r="BI151" s="107">
        <f t="shared" si="12"/>
        <v>0</v>
      </c>
      <c r="BJ151" s="107">
        <f t="shared" si="13"/>
        <v>0</v>
      </c>
      <c r="BK151" s="20" t="s">
        <v>128</v>
      </c>
      <c r="BL151" s="167">
        <f t="shared" si="14"/>
        <v>0</v>
      </c>
      <c r="BM151" s="20" t="s">
        <v>154</v>
      </c>
      <c r="BN151" s="20" t="s">
        <v>237</v>
      </c>
    </row>
    <row r="152" spans="2:66" s="1" customFormat="1" ht="38.25" customHeight="1">
      <c r="B152" s="133"/>
      <c r="C152" s="161" t="s">
        <v>238</v>
      </c>
      <c r="D152" s="161" t="s">
        <v>150</v>
      </c>
      <c r="E152" s="162" t="s">
        <v>305</v>
      </c>
      <c r="F152" s="260" t="s">
        <v>306</v>
      </c>
      <c r="G152" s="260"/>
      <c r="H152" s="260"/>
      <c r="I152" s="260"/>
      <c r="J152" s="198"/>
      <c r="K152" s="163" t="s">
        <v>153</v>
      </c>
      <c r="L152" s="296">
        <v>410</v>
      </c>
      <c r="M152" s="242">
        <v>0</v>
      </c>
      <c r="N152" s="242"/>
      <c r="O152" s="259">
        <f t="shared" si="5"/>
        <v>0</v>
      </c>
      <c r="P152" s="259"/>
      <c r="Q152" s="259"/>
      <c r="R152" s="259"/>
      <c r="S152" s="135"/>
      <c r="U152" s="164" t="s">
        <v>5</v>
      </c>
      <c r="V152" s="45" t="s">
        <v>40</v>
      </c>
      <c r="W152" s="37"/>
      <c r="X152" s="165">
        <f t="shared" si="6"/>
        <v>0</v>
      </c>
      <c r="Y152" s="165">
        <v>3.2000000000000003E-4</v>
      </c>
      <c r="Z152" s="165">
        <f t="shared" si="7"/>
        <v>0.13120000000000001</v>
      </c>
      <c r="AA152" s="165">
        <v>0</v>
      </c>
      <c r="AB152" s="166">
        <f t="shared" si="8"/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si="9"/>
        <v>0</v>
      </c>
      <c r="BG152" s="107">
        <f t="shared" si="10"/>
        <v>0</v>
      </c>
      <c r="BH152" s="107">
        <f t="shared" si="11"/>
        <v>0</v>
      </c>
      <c r="BI152" s="107">
        <f t="shared" si="12"/>
        <v>0</v>
      </c>
      <c r="BJ152" s="107">
        <f t="shared" si="13"/>
        <v>0</v>
      </c>
      <c r="BK152" s="20" t="s">
        <v>128</v>
      </c>
      <c r="BL152" s="167">
        <f t="shared" si="14"/>
        <v>0</v>
      </c>
      <c r="BM152" s="20" t="s">
        <v>154</v>
      </c>
      <c r="BN152" s="20" t="s">
        <v>241</v>
      </c>
    </row>
    <row r="153" spans="2:66" s="1" customFormat="1" ht="38.25" customHeight="1">
      <c r="B153" s="133"/>
      <c r="C153" s="161" t="s">
        <v>198</v>
      </c>
      <c r="D153" s="161" t="s">
        <v>150</v>
      </c>
      <c r="E153" s="162" t="s">
        <v>312</v>
      </c>
      <c r="F153" s="260" t="s">
        <v>313</v>
      </c>
      <c r="G153" s="260"/>
      <c r="H153" s="260"/>
      <c r="I153" s="260"/>
      <c r="J153" s="198"/>
      <c r="K153" s="163" t="s">
        <v>153</v>
      </c>
      <c r="L153" s="296">
        <v>410</v>
      </c>
      <c r="M153" s="242">
        <v>0</v>
      </c>
      <c r="N153" s="242"/>
      <c r="O153" s="259">
        <f t="shared" si="5"/>
        <v>0</v>
      </c>
      <c r="P153" s="259"/>
      <c r="Q153" s="259"/>
      <c r="R153" s="259"/>
      <c r="S153" s="135"/>
      <c r="U153" s="164" t="s">
        <v>5</v>
      </c>
      <c r="V153" s="45" t="s">
        <v>40</v>
      </c>
      <c r="W153" s="37"/>
      <c r="X153" s="165">
        <f t="shared" si="6"/>
        <v>0</v>
      </c>
      <c r="Y153" s="165">
        <v>0</v>
      </c>
      <c r="Z153" s="165">
        <f t="shared" si="7"/>
        <v>0</v>
      </c>
      <c r="AA153" s="165">
        <v>0</v>
      </c>
      <c r="AB153" s="166">
        <f t="shared" si="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9"/>
        <v>0</v>
      </c>
      <c r="BG153" s="107">
        <f t="shared" si="10"/>
        <v>0</v>
      </c>
      <c r="BH153" s="107">
        <f t="shared" si="11"/>
        <v>0</v>
      </c>
      <c r="BI153" s="107">
        <f t="shared" si="12"/>
        <v>0</v>
      </c>
      <c r="BJ153" s="107">
        <f t="shared" si="13"/>
        <v>0</v>
      </c>
      <c r="BK153" s="20" t="s">
        <v>128</v>
      </c>
      <c r="BL153" s="167">
        <f t="shared" si="14"/>
        <v>0</v>
      </c>
      <c r="BM153" s="20" t="s">
        <v>154</v>
      </c>
      <c r="BN153" s="20" t="s">
        <v>244</v>
      </c>
    </row>
    <row r="154" spans="2:66" s="1" customFormat="1" ht="38.25" customHeight="1">
      <c r="B154" s="133"/>
      <c r="C154" s="161" t="s">
        <v>245</v>
      </c>
      <c r="D154" s="161" t="s">
        <v>150</v>
      </c>
      <c r="E154" s="162" t="s">
        <v>323</v>
      </c>
      <c r="F154" s="260" t="s">
        <v>324</v>
      </c>
      <c r="G154" s="260"/>
      <c r="H154" s="260"/>
      <c r="I154" s="260"/>
      <c r="J154" s="198"/>
      <c r="K154" s="163" t="s">
        <v>157</v>
      </c>
      <c r="L154" s="296">
        <v>34</v>
      </c>
      <c r="M154" s="242">
        <v>0</v>
      </c>
      <c r="N154" s="242"/>
      <c r="O154" s="259">
        <f t="shared" si="5"/>
        <v>0</v>
      </c>
      <c r="P154" s="259"/>
      <c r="Q154" s="259"/>
      <c r="R154" s="259"/>
      <c r="S154" s="135"/>
      <c r="U154" s="164" t="s">
        <v>5</v>
      </c>
      <c r="V154" s="45" t="s">
        <v>40</v>
      </c>
      <c r="W154" s="37"/>
      <c r="X154" s="165">
        <f t="shared" si="6"/>
        <v>0</v>
      </c>
      <c r="Y154" s="165">
        <v>0.12584000000000001</v>
      </c>
      <c r="Z154" s="165">
        <f t="shared" si="7"/>
        <v>4.2785600000000006</v>
      </c>
      <c r="AA154" s="165">
        <v>0</v>
      </c>
      <c r="AB154" s="166">
        <f t="shared" si="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9"/>
        <v>0</v>
      </c>
      <c r="BG154" s="107">
        <f t="shared" si="10"/>
        <v>0</v>
      </c>
      <c r="BH154" s="107">
        <f t="shared" si="11"/>
        <v>0</v>
      </c>
      <c r="BI154" s="107">
        <f t="shared" si="12"/>
        <v>0</v>
      </c>
      <c r="BJ154" s="107">
        <f t="shared" si="13"/>
        <v>0</v>
      </c>
      <c r="BK154" s="20" t="s">
        <v>128</v>
      </c>
      <c r="BL154" s="167">
        <f t="shared" si="14"/>
        <v>0</v>
      </c>
      <c r="BM154" s="20" t="s">
        <v>154</v>
      </c>
      <c r="BN154" s="20" t="s">
        <v>248</v>
      </c>
    </row>
    <row r="155" spans="2:66" s="1" customFormat="1" ht="25.5" customHeight="1">
      <c r="B155" s="133"/>
      <c r="C155" s="168" t="s">
        <v>201</v>
      </c>
      <c r="D155" s="168" t="s">
        <v>190</v>
      </c>
      <c r="E155" s="169" t="s">
        <v>326</v>
      </c>
      <c r="F155" s="256" t="s">
        <v>327</v>
      </c>
      <c r="G155" s="256"/>
      <c r="H155" s="256"/>
      <c r="I155" s="256"/>
      <c r="J155" s="170"/>
      <c r="K155" s="171" t="s">
        <v>212</v>
      </c>
      <c r="L155" s="297">
        <v>34.340000000000003</v>
      </c>
      <c r="M155" s="257">
        <v>0</v>
      </c>
      <c r="N155" s="257"/>
      <c r="O155" s="258">
        <f t="shared" si="5"/>
        <v>0</v>
      </c>
      <c r="P155" s="259"/>
      <c r="Q155" s="259"/>
      <c r="R155" s="259"/>
      <c r="S155" s="135"/>
      <c r="U155" s="164" t="s">
        <v>5</v>
      </c>
      <c r="V155" s="45" t="s">
        <v>40</v>
      </c>
      <c r="W155" s="37"/>
      <c r="X155" s="165">
        <f t="shared" si="6"/>
        <v>0</v>
      </c>
      <c r="Y155" s="165">
        <v>8.5000000000000006E-2</v>
      </c>
      <c r="Z155" s="165">
        <f t="shared" si="7"/>
        <v>2.9189000000000007</v>
      </c>
      <c r="AA155" s="165">
        <v>0</v>
      </c>
      <c r="AB155" s="166">
        <f t="shared" si="8"/>
        <v>0</v>
      </c>
      <c r="AS155" s="20" t="s">
        <v>165</v>
      </c>
      <c r="AU155" s="20" t="s">
        <v>190</v>
      </c>
      <c r="AV155" s="20" t="s">
        <v>128</v>
      </c>
      <c r="AZ155" s="20" t="s">
        <v>149</v>
      </c>
      <c r="BF155" s="107">
        <f t="shared" si="9"/>
        <v>0</v>
      </c>
      <c r="BG155" s="107">
        <f t="shared" si="10"/>
        <v>0</v>
      </c>
      <c r="BH155" s="107">
        <f t="shared" si="11"/>
        <v>0</v>
      </c>
      <c r="BI155" s="107">
        <f t="shared" si="12"/>
        <v>0</v>
      </c>
      <c r="BJ155" s="107">
        <f t="shared" si="13"/>
        <v>0</v>
      </c>
      <c r="BK155" s="20" t="s">
        <v>128</v>
      </c>
      <c r="BL155" s="167">
        <f t="shared" si="14"/>
        <v>0</v>
      </c>
      <c r="BM155" s="20" t="s">
        <v>154</v>
      </c>
      <c r="BN155" s="20" t="s">
        <v>251</v>
      </c>
    </row>
    <row r="156" spans="2:66" s="1" customFormat="1" ht="25.5" customHeight="1">
      <c r="B156" s="133"/>
      <c r="C156" s="161" t="s">
        <v>252</v>
      </c>
      <c r="D156" s="161" t="s">
        <v>150</v>
      </c>
      <c r="E156" s="162" t="s">
        <v>344</v>
      </c>
      <c r="F156" s="260" t="s">
        <v>345</v>
      </c>
      <c r="G156" s="260"/>
      <c r="H156" s="260"/>
      <c r="I156" s="260"/>
      <c r="J156" s="198"/>
      <c r="K156" s="163" t="s">
        <v>157</v>
      </c>
      <c r="L156" s="296">
        <v>34</v>
      </c>
      <c r="M156" s="242">
        <v>0</v>
      </c>
      <c r="N156" s="242"/>
      <c r="O156" s="259">
        <f t="shared" si="5"/>
        <v>0</v>
      </c>
      <c r="P156" s="259"/>
      <c r="Q156" s="259"/>
      <c r="R156" s="259"/>
      <c r="S156" s="135"/>
      <c r="U156" s="164" t="s">
        <v>5</v>
      </c>
      <c r="V156" s="45" t="s">
        <v>40</v>
      </c>
      <c r="W156" s="37"/>
      <c r="X156" s="165">
        <f t="shared" si="6"/>
        <v>0</v>
      </c>
      <c r="Y156" s="165">
        <v>6.9999999999999994E-5</v>
      </c>
      <c r="Z156" s="165">
        <f t="shared" si="7"/>
        <v>2.3799999999999997E-3</v>
      </c>
      <c r="AA156" s="165">
        <v>0</v>
      </c>
      <c r="AB156" s="166">
        <f t="shared" si="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9"/>
        <v>0</v>
      </c>
      <c r="BG156" s="107">
        <f t="shared" si="10"/>
        <v>0</v>
      </c>
      <c r="BH156" s="107">
        <f t="shared" si="11"/>
        <v>0</v>
      </c>
      <c r="BI156" s="107">
        <f t="shared" si="12"/>
        <v>0</v>
      </c>
      <c r="BJ156" s="107">
        <f t="shared" si="13"/>
        <v>0</v>
      </c>
      <c r="BK156" s="20" t="s">
        <v>128</v>
      </c>
      <c r="BL156" s="167">
        <f t="shared" si="14"/>
        <v>0</v>
      </c>
      <c r="BM156" s="20" t="s">
        <v>154</v>
      </c>
      <c r="BN156" s="20" t="s">
        <v>255</v>
      </c>
    </row>
    <row r="157" spans="2:66" s="1" customFormat="1" ht="38.25" customHeight="1">
      <c r="B157" s="133"/>
      <c r="C157" s="161" t="s">
        <v>205</v>
      </c>
      <c r="D157" s="161" t="s">
        <v>150</v>
      </c>
      <c r="E157" s="162" t="s">
        <v>354</v>
      </c>
      <c r="F157" s="260" t="s">
        <v>355</v>
      </c>
      <c r="G157" s="260"/>
      <c r="H157" s="260"/>
      <c r="I157" s="260"/>
      <c r="J157" s="198"/>
      <c r="K157" s="163" t="s">
        <v>356</v>
      </c>
      <c r="L157" s="296">
        <v>1096.9749999999999</v>
      </c>
      <c r="M157" s="242">
        <v>0</v>
      </c>
      <c r="N157" s="242"/>
      <c r="O157" s="259">
        <f t="shared" si="5"/>
        <v>0</v>
      </c>
      <c r="P157" s="259"/>
      <c r="Q157" s="259"/>
      <c r="R157" s="259"/>
      <c r="S157" s="135"/>
      <c r="U157" s="164" t="s">
        <v>5</v>
      </c>
      <c r="V157" s="45" t="s">
        <v>40</v>
      </c>
      <c r="W157" s="37"/>
      <c r="X157" s="165">
        <f t="shared" si="6"/>
        <v>0</v>
      </c>
      <c r="Y157" s="165">
        <v>0</v>
      </c>
      <c r="Z157" s="165">
        <f t="shared" si="7"/>
        <v>0</v>
      </c>
      <c r="AA157" s="165">
        <v>0</v>
      </c>
      <c r="AB157" s="166">
        <f t="shared" si="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9"/>
        <v>0</v>
      </c>
      <c r="BG157" s="107">
        <f t="shared" si="10"/>
        <v>0</v>
      </c>
      <c r="BH157" s="107">
        <f t="shared" si="11"/>
        <v>0</v>
      </c>
      <c r="BI157" s="107">
        <f t="shared" si="12"/>
        <v>0</v>
      </c>
      <c r="BJ157" s="107">
        <f t="shared" si="13"/>
        <v>0</v>
      </c>
      <c r="BK157" s="20" t="s">
        <v>128</v>
      </c>
      <c r="BL157" s="167">
        <f t="shared" si="14"/>
        <v>0</v>
      </c>
      <c r="BM157" s="20" t="s">
        <v>154</v>
      </c>
      <c r="BN157" s="20" t="s">
        <v>258</v>
      </c>
    </row>
    <row r="158" spans="2:66" s="1" customFormat="1" ht="25.5" customHeight="1">
      <c r="B158" s="133"/>
      <c r="C158" s="161" t="s">
        <v>259</v>
      </c>
      <c r="D158" s="161" t="s">
        <v>150</v>
      </c>
      <c r="E158" s="162" t="s">
        <v>359</v>
      </c>
      <c r="F158" s="260" t="s">
        <v>360</v>
      </c>
      <c r="G158" s="260"/>
      <c r="H158" s="260"/>
      <c r="I158" s="260"/>
      <c r="J158" s="198"/>
      <c r="K158" s="163" t="s">
        <v>356</v>
      </c>
      <c r="L158" s="296">
        <v>4400.08</v>
      </c>
      <c r="M158" s="242">
        <v>0</v>
      </c>
      <c r="N158" s="242"/>
      <c r="O158" s="259">
        <f t="shared" si="5"/>
        <v>0</v>
      </c>
      <c r="P158" s="259"/>
      <c r="Q158" s="259"/>
      <c r="R158" s="259"/>
      <c r="S158" s="135"/>
      <c r="U158" s="164" t="s">
        <v>5</v>
      </c>
      <c r="V158" s="45" t="s">
        <v>40</v>
      </c>
      <c r="W158" s="37"/>
      <c r="X158" s="165">
        <f t="shared" si="6"/>
        <v>0</v>
      </c>
      <c r="Y158" s="165">
        <v>0</v>
      </c>
      <c r="Z158" s="165">
        <f t="shared" si="7"/>
        <v>0</v>
      </c>
      <c r="AA158" s="165">
        <v>0</v>
      </c>
      <c r="AB158" s="166">
        <f t="shared" si="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9"/>
        <v>0</v>
      </c>
      <c r="BG158" s="107">
        <f t="shared" si="10"/>
        <v>0</v>
      </c>
      <c r="BH158" s="107">
        <f t="shared" si="11"/>
        <v>0</v>
      </c>
      <c r="BI158" s="107">
        <f t="shared" si="12"/>
        <v>0</v>
      </c>
      <c r="BJ158" s="107">
        <f t="shared" si="13"/>
        <v>0</v>
      </c>
      <c r="BK158" s="20" t="s">
        <v>128</v>
      </c>
      <c r="BL158" s="167">
        <f t="shared" si="14"/>
        <v>0</v>
      </c>
      <c r="BM158" s="20" t="s">
        <v>154</v>
      </c>
      <c r="BN158" s="20" t="s">
        <v>262</v>
      </c>
    </row>
    <row r="159" spans="2:66" s="1" customFormat="1" ht="16.5" customHeight="1">
      <c r="B159" s="133"/>
      <c r="C159" s="168" t="s">
        <v>208</v>
      </c>
      <c r="D159" s="168" t="s">
        <v>190</v>
      </c>
      <c r="E159" s="169" t="s">
        <v>368</v>
      </c>
      <c r="F159" s="256" t="s">
        <v>369</v>
      </c>
      <c r="G159" s="256"/>
      <c r="H159" s="256"/>
      <c r="I159" s="256"/>
      <c r="J159" s="170"/>
      <c r="K159" s="171" t="s">
        <v>212</v>
      </c>
      <c r="L159" s="297">
        <v>1</v>
      </c>
      <c r="M159" s="257">
        <v>0</v>
      </c>
      <c r="N159" s="257"/>
      <c r="O159" s="258">
        <f t="shared" si="5"/>
        <v>0</v>
      </c>
      <c r="P159" s="259"/>
      <c r="Q159" s="259"/>
      <c r="R159" s="259"/>
      <c r="S159" s="135"/>
      <c r="U159" s="164" t="s">
        <v>5</v>
      </c>
      <c r="V159" s="45" t="s">
        <v>40</v>
      </c>
      <c r="W159" s="37"/>
      <c r="X159" s="165">
        <f t="shared" si="6"/>
        <v>0</v>
      </c>
      <c r="Y159" s="165">
        <v>0</v>
      </c>
      <c r="Z159" s="165">
        <f t="shared" si="7"/>
        <v>0</v>
      </c>
      <c r="AA159" s="165">
        <v>0</v>
      </c>
      <c r="AB159" s="166">
        <f t="shared" si="8"/>
        <v>0</v>
      </c>
      <c r="AS159" s="20" t="s">
        <v>165</v>
      </c>
      <c r="AU159" s="20" t="s">
        <v>190</v>
      </c>
      <c r="AV159" s="20" t="s">
        <v>128</v>
      </c>
      <c r="AZ159" s="20" t="s">
        <v>149</v>
      </c>
      <c r="BF159" s="107">
        <f t="shared" si="9"/>
        <v>0</v>
      </c>
      <c r="BG159" s="107">
        <f t="shared" si="10"/>
        <v>0</v>
      </c>
      <c r="BH159" s="107">
        <f t="shared" si="11"/>
        <v>0</v>
      </c>
      <c r="BI159" s="107">
        <f t="shared" si="12"/>
        <v>0</v>
      </c>
      <c r="BJ159" s="107">
        <f t="shared" si="13"/>
        <v>0</v>
      </c>
      <c r="BK159" s="20" t="s">
        <v>128</v>
      </c>
      <c r="BL159" s="167">
        <f t="shared" si="14"/>
        <v>0</v>
      </c>
      <c r="BM159" s="20" t="s">
        <v>154</v>
      </c>
      <c r="BN159" s="20" t="s">
        <v>265</v>
      </c>
    </row>
    <row r="160" spans="2:66" s="1" customFormat="1" ht="25.5" customHeight="1">
      <c r="B160" s="133"/>
      <c r="C160" s="168" t="s">
        <v>266</v>
      </c>
      <c r="D160" s="168" t="s">
        <v>190</v>
      </c>
      <c r="E160" s="169" t="s">
        <v>365</v>
      </c>
      <c r="F160" s="256" t="s">
        <v>366</v>
      </c>
      <c r="G160" s="256"/>
      <c r="H160" s="256"/>
      <c r="I160" s="256"/>
      <c r="J160" s="170"/>
      <c r="K160" s="171" t="s">
        <v>212</v>
      </c>
      <c r="L160" s="297">
        <v>6</v>
      </c>
      <c r="M160" s="257">
        <v>0</v>
      </c>
      <c r="N160" s="257"/>
      <c r="O160" s="258">
        <f t="shared" si="5"/>
        <v>0</v>
      </c>
      <c r="P160" s="259"/>
      <c r="Q160" s="259"/>
      <c r="R160" s="259"/>
      <c r="S160" s="135"/>
      <c r="U160" s="164" t="s">
        <v>5</v>
      </c>
      <c r="V160" s="45" t="s">
        <v>40</v>
      </c>
      <c r="W160" s="37"/>
      <c r="X160" s="165">
        <f t="shared" si="6"/>
        <v>0</v>
      </c>
      <c r="Y160" s="165">
        <v>0</v>
      </c>
      <c r="Z160" s="165">
        <f t="shared" si="7"/>
        <v>0</v>
      </c>
      <c r="AA160" s="165">
        <v>0</v>
      </c>
      <c r="AB160" s="166">
        <f t="shared" si="8"/>
        <v>0</v>
      </c>
      <c r="AS160" s="20" t="s">
        <v>165</v>
      </c>
      <c r="AU160" s="20" t="s">
        <v>190</v>
      </c>
      <c r="AV160" s="20" t="s">
        <v>128</v>
      </c>
      <c r="AZ160" s="20" t="s">
        <v>149</v>
      </c>
      <c r="BF160" s="107">
        <f t="shared" si="9"/>
        <v>0</v>
      </c>
      <c r="BG160" s="107">
        <f t="shared" si="10"/>
        <v>0</v>
      </c>
      <c r="BH160" s="107">
        <f t="shared" si="11"/>
        <v>0</v>
      </c>
      <c r="BI160" s="107">
        <f t="shared" si="12"/>
        <v>0</v>
      </c>
      <c r="BJ160" s="107">
        <f t="shared" si="13"/>
        <v>0</v>
      </c>
      <c r="BK160" s="20" t="s">
        <v>128</v>
      </c>
      <c r="BL160" s="167">
        <f t="shared" si="14"/>
        <v>0</v>
      </c>
      <c r="BM160" s="20" t="s">
        <v>154</v>
      </c>
      <c r="BN160" s="20" t="s">
        <v>269</v>
      </c>
    </row>
    <row r="161" spans="2:66" s="1" customFormat="1" ht="16.5" customHeight="1">
      <c r="B161" s="133"/>
      <c r="C161" s="168" t="s">
        <v>213</v>
      </c>
      <c r="D161" s="168" t="s">
        <v>190</v>
      </c>
      <c r="E161" s="169" t="s">
        <v>153</v>
      </c>
      <c r="F161" s="256" t="s">
        <v>450</v>
      </c>
      <c r="G161" s="256"/>
      <c r="H161" s="256"/>
      <c r="I161" s="256"/>
      <c r="J161" s="170"/>
      <c r="K161" s="171" t="s">
        <v>212</v>
      </c>
      <c r="L161" s="297">
        <v>4</v>
      </c>
      <c r="M161" s="257">
        <v>0</v>
      </c>
      <c r="N161" s="257"/>
      <c r="O161" s="258">
        <f t="shared" si="5"/>
        <v>0</v>
      </c>
      <c r="P161" s="259"/>
      <c r="Q161" s="259"/>
      <c r="R161" s="259"/>
      <c r="S161" s="135"/>
      <c r="U161" s="164" t="s">
        <v>5</v>
      </c>
      <c r="V161" s="45" t="s">
        <v>40</v>
      </c>
      <c r="W161" s="37"/>
      <c r="X161" s="165">
        <f t="shared" si="6"/>
        <v>0</v>
      </c>
      <c r="Y161" s="165">
        <v>0</v>
      </c>
      <c r="Z161" s="165">
        <f t="shared" si="7"/>
        <v>0</v>
      </c>
      <c r="AA161" s="165">
        <v>0</v>
      </c>
      <c r="AB161" s="166">
        <f t="shared" si="8"/>
        <v>0</v>
      </c>
      <c r="AS161" s="20" t="s">
        <v>165</v>
      </c>
      <c r="AU161" s="20" t="s">
        <v>190</v>
      </c>
      <c r="AV161" s="20" t="s">
        <v>128</v>
      </c>
      <c r="AZ161" s="20" t="s">
        <v>149</v>
      </c>
      <c r="BF161" s="107">
        <f t="shared" si="9"/>
        <v>0</v>
      </c>
      <c r="BG161" s="107">
        <f t="shared" si="10"/>
        <v>0</v>
      </c>
      <c r="BH161" s="107">
        <f t="shared" si="11"/>
        <v>0</v>
      </c>
      <c r="BI161" s="107">
        <f t="shared" si="12"/>
        <v>0</v>
      </c>
      <c r="BJ161" s="107">
        <f t="shared" si="13"/>
        <v>0</v>
      </c>
      <c r="BK161" s="20" t="s">
        <v>128</v>
      </c>
      <c r="BL161" s="167">
        <f t="shared" si="14"/>
        <v>0</v>
      </c>
      <c r="BM161" s="20" t="s">
        <v>154</v>
      </c>
      <c r="BN161" s="20" t="s">
        <v>272</v>
      </c>
    </row>
    <row r="162" spans="2:66" s="1" customFormat="1" ht="16.5" customHeight="1">
      <c r="B162" s="133"/>
      <c r="C162" s="168" t="s">
        <v>273</v>
      </c>
      <c r="D162" s="168" t="s">
        <v>190</v>
      </c>
      <c r="E162" s="169" t="s">
        <v>164</v>
      </c>
      <c r="F162" s="256" t="s">
        <v>362</v>
      </c>
      <c r="G162" s="256"/>
      <c r="H162" s="256"/>
      <c r="I162" s="256"/>
      <c r="J162" s="170"/>
      <c r="K162" s="171" t="s">
        <v>212</v>
      </c>
      <c r="L162" s="297">
        <v>1</v>
      </c>
      <c r="M162" s="257">
        <v>0</v>
      </c>
      <c r="N162" s="257"/>
      <c r="O162" s="258">
        <f t="shared" si="5"/>
        <v>0</v>
      </c>
      <c r="P162" s="259"/>
      <c r="Q162" s="259"/>
      <c r="R162" s="259"/>
      <c r="S162" s="135"/>
      <c r="U162" s="164" t="s">
        <v>5</v>
      </c>
      <c r="V162" s="45" t="s">
        <v>40</v>
      </c>
      <c r="W162" s="37"/>
      <c r="X162" s="165">
        <f t="shared" si="6"/>
        <v>0</v>
      </c>
      <c r="Y162" s="165">
        <v>0</v>
      </c>
      <c r="Z162" s="165">
        <f t="shared" si="7"/>
        <v>0</v>
      </c>
      <c r="AA162" s="165">
        <v>0</v>
      </c>
      <c r="AB162" s="166">
        <f t="shared" si="8"/>
        <v>0</v>
      </c>
      <c r="AS162" s="20" t="s">
        <v>165</v>
      </c>
      <c r="AU162" s="20" t="s">
        <v>190</v>
      </c>
      <c r="AV162" s="20" t="s">
        <v>128</v>
      </c>
      <c r="AZ162" s="20" t="s">
        <v>149</v>
      </c>
      <c r="BF162" s="107">
        <f t="shared" si="9"/>
        <v>0</v>
      </c>
      <c r="BG162" s="107">
        <f t="shared" si="10"/>
        <v>0</v>
      </c>
      <c r="BH162" s="107">
        <f t="shared" si="11"/>
        <v>0</v>
      </c>
      <c r="BI162" s="107">
        <f t="shared" si="12"/>
        <v>0</v>
      </c>
      <c r="BJ162" s="107">
        <f t="shared" si="13"/>
        <v>0</v>
      </c>
      <c r="BK162" s="20" t="s">
        <v>128</v>
      </c>
      <c r="BL162" s="167">
        <f t="shared" si="14"/>
        <v>0</v>
      </c>
      <c r="BM162" s="20" t="s">
        <v>154</v>
      </c>
      <c r="BN162" s="20" t="s">
        <v>276</v>
      </c>
    </row>
    <row r="163" spans="2:66" s="9" customFormat="1" ht="29.85" customHeight="1">
      <c r="B163" s="150"/>
      <c r="C163" s="151"/>
      <c r="D163" s="160" t="s">
        <v>121</v>
      </c>
      <c r="E163" s="160"/>
      <c r="F163" s="160"/>
      <c r="G163" s="160"/>
      <c r="H163" s="160"/>
      <c r="I163" s="160"/>
      <c r="J163" s="160"/>
      <c r="K163" s="160"/>
      <c r="L163" s="298"/>
      <c r="M163" s="160"/>
      <c r="N163" s="160"/>
      <c r="O163" s="250">
        <f>BL163</f>
        <v>0</v>
      </c>
      <c r="P163" s="251"/>
      <c r="Q163" s="251"/>
      <c r="R163" s="251"/>
      <c r="S163" s="153"/>
      <c r="U163" s="154"/>
      <c r="V163" s="151"/>
      <c r="W163" s="151"/>
      <c r="X163" s="155">
        <f>X164</f>
        <v>0</v>
      </c>
      <c r="Y163" s="151"/>
      <c r="Z163" s="155">
        <f>Z164</f>
        <v>0</v>
      </c>
      <c r="AA163" s="151"/>
      <c r="AB163" s="156">
        <f>AB164</f>
        <v>0</v>
      </c>
      <c r="AS163" s="157" t="s">
        <v>15</v>
      </c>
      <c r="AU163" s="158" t="s">
        <v>72</v>
      </c>
      <c r="AV163" s="158" t="s">
        <v>15</v>
      </c>
      <c r="AZ163" s="157" t="s">
        <v>149</v>
      </c>
      <c r="BL163" s="159">
        <f>BL164</f>
        <v>0</v>
      </c>
    </row>
    <row r="164" spans="2:66" s="1" customFormat="1" ht="38.25" customHeight="1">
      <c r="B164" s="133"/>
      <c r="C164" s="161" t="s">
        <v>216</v>
      </c>
      <c r="D164" s="161" t="s">
        <v>150</v>
      </c>
      <c r="E164" s="162" t="s">
        <v>435</v>
      </c>
      <c r="F164" s="260" t="s">
        <v>436</v>
      </c>
      <c r="G164" s="260"/>
      <c r="H164" s="260"/>
      <c r="I164" s="260"/>
      <c r="J164" s="198"/>
      <c r="K164" s="163" t="s">
        <v>356</v>
      </c>
      <c r="L164" s="296">
        <v>1141.355</v>
      </c>
      <c r="M164" s="242">
        <v>0</v>
      </c>
      <c r="N164" s="242"/>
      <c r="O164" s="259">
        <f>ROUND(M164*L164,3)</f>
        <v>0</v>
      </c>
      <c r="P164" s="259"/>
      <c r="Q164" s="259"/>
      <c r="R164" s="259"/>
      <c r="S164" s="135"/>
      <c r="U164" s="164" t="s">
        <v>5</v>
      </c>
      <c r="V164" s="45" t="s">
        <v>40</v>
      </c>
      <c r="W164" s="37"/>
      <c r="X164" s="165">
        <f>W164*L164</f>
        <v>0</v>
      </c>
      <c r="Y164" s="165">
        <v>0</v>
      </c>
      <c r="Z164" s="165">
        <f>Y164*L164</f>
        <v>0</v>
      </c>
      <c r="AA164" s="165">
        <v>0</v>
      </c>
      <c r="AB164" s="166">
        <f>AA164*L164</f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>IF(V164="základná",O164,0)</f>
        <v>0</v>
      </c>
      <c r="BG164" s="107">
        <f>IF(V164="znížená",O164,0)</f>
        <v>0</v>
      </c>
      <c r="BH164" s="107">
        <f>IF(V164="zákl. prenesená",O164,0)</f>
        <v>0</v>
      </c>
      <c r="BI164" s="107">
        <f>IF(V164="zníž. prenesená",O164,0)</f>
        <v>0</v>
      </c>
      <c r="BJ164" s="107">
        <f>IF(V164="nulová",O164,0)</f>
        <v>0</v>
      </c>
      <c r="BK164" s="20" t="s">
        <v>128</v>
      </c>
      <c r="BL164" s="167">
        <f>ROUND(M164*L164,3)</f>
        <v>0</v>
      </c>
      <c r="BM164" s="20" t="s">
        <v>154</v>
      </c>
      <c r="BN164" s="20" t="s">
        <v>279</v>
      </c>
    </row>
    <row r="165" spans="2:66" s="1" customFormat="1" ht="49.9" customHeight="1">
      <c r="B165" s="36"/>
      <c r="C165" s="37"/>
      <c r="D165" s="152" t="s">
        <v>385</v>
      </c>
      <c r="E165" s="37"/>
      <c r="F165" s="37"/>
      <c r="G165" s="37"/>
      <c r="H165" s="37"/>
      <c r="I165" s="37"/>
      <c r="J165" s="191"/>
      <c r="K165" s="37"/>
      <c r="L165" s="37"/>
      <c r="M165" s="37"/>
      <c r="N165" s="37"/>
      <c r="O165" s="254">
        <f t="shared" ref="O165:O170" si="15">BL165</f>
        <v>0</v>
      </c>
      <c r="P165" s="255"/>
      <c r="Q165" s="255"/>
      <c r="R165" s="255"/>
      <c r="S165" s="38"/>
      <c r="U165" s="172"/>
      <c r="V165" s="37"/>
      <c r="W165" s="37"/>
      <c r="X165" s="37"/>
      <c r="Y165" s="37"/>
      <c r="Z165" s="37"/>
      <c r="AA165" s="37"/>
      <c r="AB165" s="75"/>
      <c r="AU165" s="20" t="s">
        <v>72</v>
      </c>
      <c r="AV165" s="20" t="s">
        <v>73</v>
      </c>
      <c r="AZ165" s="20" t="s">
        <v>386</v>
      </c>
      <c r="BL165" s="167">
        <f>SUM(BL166:BL170)</f>
        <v>0</v>
      </c>
    </row>
    <row r="166" spans="2:66" s="1" customFormat="1" ht="22.35" customHeight="1">
      <c r="B166" s="36"/>
      <c r="C166" s="300" t="s">
        <v>5</v>
      </c>
      <c r="D166" s="300" t="s">
        <v>150</v>
      </c>
      <c r="E166" s="301" t="s">
        <v>5</v>
      </c>
      <c r="F166" s="302" t="s">
        <v>5</v>
      </c>
      <c r="G166" s="302"/>
      <c r="H166" s="302"/>
      <c r="I166" s="302"/>
      <c r="J166" s="303"/>
      <c r="K166" s="304" t="s">
        <v>5</v>
      </c>
      <c r="L166" s="296"/>
      <c r="M166" s="305"/>
      <c r="N166" s="306"/>
      <c r="O166" s="306">
        <f t="shared" si="15"/>
        <v>0</v>
      </c>
      <c r="P166" s="306"/>
      <c r="Q166" s="306"/>
      <c r="R166" s="306"/>
      <c r="S166" s="38"/>
      <c r="U166" s="164" t="s">
        <v>5</v>
      </c>
      <c r="V166" s="173" t="s">
        <v>40</v>
      </c>
      <c r="W166" s="37"/>
      <c r="X166" s="37"/>
      <c r="Y166" s="37"/>
      <c r="Z166" s="37"/>
      <c r="AA166" s="37"/>
      <c r="AB166" s="75"/>
      <c r="AU166" s="20" t="s">
        <v>386</v>
      </c>
      <c r="AV166" s="20" t="s">
        <v>15</v>
      </c>
      <c r="AZ166" s="20" t="s">
        <v>386</v>
      </c>
      <c r="BF166" s="107">
        <f>IF(V166="základná",O166,0)</f>
        <v>0</v>
      </c>
      <c r="BG166" s="107">
        <f>IF(V166="znížená",O166,0)</f>
        <v>0</v>
      </c>
      <c r="BH166" s="107">
        <f>IF(V166="zákl. prenesená",O166,0)</f>
        <v>0</v>
      </c>
      <c r="BI166" s="107">
        <f>IF(V166="zníž. prenesená",O166,0)</f>
        <v>0</v>
      </c>
      <c r="BJ166" s="107">
        <f>IF(V166="nulová",O166,0)</f>
        <v>0</v>
      </c>
      <c r="BK166" s="20" t="s">
        <v>128</v>
      </c>
      <c r="BL166" s="167">
        <f>M166*L166</f>
        <v>0</v>
      </c>
    </row>
    <row r="167" spans="2:66" s="1" customFormat="1" ht="22.35" customHeight="1">
      <c r="B167" s="36"/>
      <c r="C167" s="300" t="s">
        <v>5</v>
      </c>
      <c r="D167" s="300" t="s">
        <v>150</v>
      </c>
      <c r="E167" s="301" t="s">
        <v>5</v>
      </c>
      <c r="F167" s="302" t="s">
        <v>5</v>
      </c>
      <c r="G167" s="302"/>
      <c r="H167" s="302"/>
      <c r="I167" s="302"/>
      <c r="J167" s="303"/>
      <c r="K167" s="304" t="s">
        <v>5</v>
      </c>
      <c r="L167" s="296"/>
      <c r="M167" s="305"/>
      <c r="N167" s="306"/>
      <c r="O167" s="306">
        <f t="shared" si="15"/>
        <v>0</v>
      </c>
      <c r="P167" s="306"/>
      <c r="Q167" s="306"/>
      <c r="R167" s="306"/>
      <c r="S167" s="38"/>
      <c r="U167" s="164" t="s">
        <v>5</v>
      </c>
      <c r="V167" s="173" t="s">
        <v>40</v>
      </c>
      <c r="W167" s="37"/>
      <c r="X167" s="37"/>
      <c r="Y167" s="37"/>
      <c r="Z167" s="37"/>
      <c r="AA167" s="37"/>
      <c r="AB167" s="75"/>
      <c r="AU167" s="20" t="s">
        <v>386</v>
      </c>
      <c r="AV167" s="20" t="s">
        <v>15</v>
      </c>
      <c r="AZ167" s="20" t="s">
        <v>386</v>
      </c>
      <c r="BF167" s="107">
        <f>IF(V167="základná",O167,0)</f>
        <v>0</v>
      </c>
      <c r="BG167" s="107">
        <f>IF(V167="znížená",O167,0)</f>
        <v>0</v>
      </c>
      <c r="BH167" s="107">
        <f>IF(V167="zákl. prenesená",O167,0)</f>
        <v>0</v>
      </c>
      <c r="BI167" s="107">
        <f>IF(V167="zníž. prenesená",O167,0)</f>
        <v>0</v>
      </c>
      <c r="BJ167" s="107">
        <f>IF(V167="nulová",O167,0)</f>
        <v>0</v>
      </c>
      <c r="BK167" s="20" t="s">
        <v>128</v>
      </c>
      <c r="BL167" s="167">
        <f>M167*L167</f>
        <v>0</v>
      </c>
    </row>
    <row r="168" spans="2:66" s="1" customFormat="1" ht="22.35" customHeight="1">
      <c r="B168" s="36"/>
      <c r="C168" s="300" t="s">
        <v>5</v>
      </c>
      <c r="D168" s="300" t="s">
        <v>150</v>
      </c>
      <c r="E168" s="301" t="s">
        <v>5</v>
      </c>
      <c r="F168" s="302" t="s">
        <v>5</v>
      </c>
      <c r="G168" s="302"/>
      <c r="H168" s="302"/>
      <c r="I168" s="302"/>
      <c r="J168" s="303"/>
      <c r="K168" s="304" t="s">
        <v>5</v>
      </c>
      <c r="L168" s="296"/>
      <c r="M168" s="305"/>
      <c r="N168" s="306"/>
      <c r="O168" s="306">
        <f t="shared" si="15"/>
        <v>0</v>
      </c>
      <c r="P168" s="306"/>
      <c r="Q168" s="306"/>
      <c r="R168" s="306"/>
      <c r="S168" s="38"/>
      <c r="U168" s="164" t="s">
        <v>5</v>
      </c>
      <c r="V168" s="173" t="s">
        <v>40</v>
      </c>
      <c r="W168" s="37"/>
      <c r="X168" s="37"/>
      <c r="Y168" s="37"/>
      <c r="Z168" s="37"/>
      <c r="AA168" s="37"/>
      <c r="AB168" s="75"/>
      <c r="AU168" s="20" t="s">
        <v>386</v>
      </c>
      <c r="AV168" s="20" t="s">
        <v>15</v>
      </c>
      <c r="AZ168" s="20" t="s">
        <v>386</v>
      </c>
      <c r="BF168" s="107">
        <f>IF(V168="základná",O168,0)</f>
        <v>0</v>
      </c>
      <c r="BG168" s="107">
        <f>IF(V168="znížená",O168,0)</f>
        <v>0</v>
      </c>
      <c r="BH168" s="107">
        <f>IF(V168="zákl. prenesená",O168,0)</f>
        <v>0</v>
      </c>
      <c r="BI168" s="107">
        <f>IF(V168="zníž. prenesená",O168,0)</f>
        <v>0</v>
      </c>
      <c r="BJ168" s="107">
        <f>IF(V168="nulová",O168,0)</f>
        <v>0</v>
      </c>
      <c r="BK168" s="20" t="s">
        <v>128</v>
      </c>
      <c r="BL168" s="167">
        <f>M168*L168</f>
        <v>0</v>
      </c>
    </row>
    <row r="169" spans="2:66" s="1" customFormat="1" ht="22.35" customHeight="1">
      <c r="B169" s="36"/>
      <c r="C169" s="300" t="s">
        <v>5</v>
      </c>
      <c r="D169" s="300" t="s">
        <v>150</v>
      </c>
      <c r="E169" s="301" t="s">
        <v>5</v>
      </c>
      <c r="F169" s="302" t="s">
        <v>5</v>
      </c>
      <c r="G169" s="302"/>
      <c r="H169" s="302"/>
      <c r="I169" s="302"/>
      <c r="J169" s="303"/>
      <c r="K169" s="304" t="s">
        <v>5</v>
      </c>
      <c r="L169" s="296"/>
      <c r="M169" s="305"/>
      <c r="N169" s="306"/>
      <c r="O169" s="306">
        <f t="shared" si="15"/>
        <v>0</v>
      </c>
      <c r="P169" s="306"/>
      <c r="Q169" s="306"/>
      <c r="R169" s="306"/>
      <c r="S169" s="38"/>
      <c r="U169" s="164" t="s">
        <v>5</v>
      </c>
      <c r="V169" s="173" t="s">
        <v>40</v>
      </c>
      <c r="W169" s="37"/>
      <c r="X169" s="37"/>
      <c r="Y169" s="37"/>
      <c r="Z169" s="37"/>
      <c r="AA169" s="37"/>
      <c r="AB169" s="75"/>
      <c r="AU169" s="20" t="s">
        <v>386</v>
      </c>
      <c r="AV169" s="20" t="s">
        <v>15</v>
      </c>
      <c r="AZ169" s="20" t="s">
        <v>386</v>
      </c>
      <c r="BF169" s="107">
        <f>IF(V169="základná",O169,0)</f>
        <v>0</v>
      </c>
      <c r="BG169" s="107">
        <f>IF(V169="znížená",O169,0)</f>
        <v>0</v>
      </c>
      <c r="BH169" s="107">
        <f>IF(V169="zákl. prenesená",O169,0)</f>
        <v>0</v>
      </c>
      <c r="BI169" s="107">
        <f>IF(V169="zníž. prenesená",O169,0)</f>
        <v>0</v>
      </c>
      <c r="BJ169" s="107">
        <f>IF(V169="nulová",O169,0)</f>
        <v>0</v>
      </c>
      <c r="BK169" s="20" t="s">
        <v>128</v>
      </c>
      <c r="BL169" s="167">
        <f>M169*L169</f>
        <v>0</v>
      </c>
    </row>
    <row r="170" spans="2:66" s="1" customFormat="1" ht="22.35" customHeight="1">
      <c r="B170" s="36"/>
      <c r="C170" s="300" t="s">
        <v>5</v>
      </c>
      <c r="D170" s="300" t="s">
        <v>150</v>
      </c>
      <c r="E170" s="301" t="s">
        <v>5</v>
      </c>
      <c r="F170" s="302" t="s">
        <v>5</v>
      </c>
      <c r="G170" s="302"/>
      <c r="H170" s="302"/>
      <c r="I170" s="302"/>
      <c r="J170" s="303"/>
      <c r="K170" s="304" t="s">
        <v>5</v>
      </c>
      <c r="L170" s="296"/>
      <c r="M170" s="305"/>
      <c r="N170" s="306"/>
      <c r="O170" s="306">
        <f t="shared" si="15"/>
        <v>0</v>
      </c>
      <c r="P170" s="306"/>
      <c r="Q170" s="306"/>
      <c r="R170" s="306"/>
      <c r="S170" s="38"/>
      <c r="U170" s="164" t="s">
        <v>5</v>
      </c>
      <c r="V170" s="173" t="s">
        <v>40</v>
      </c>
      <c r="W170" s="57"/>
      <c r="X170" s="57"/>
      <c r="Y170" s="57"/>
      <c r="Z170" s="57"/>
      <c r="AA170" s="57"/>
      <c r="AB170" s="59"/>
      <c r="AU170" s="20" t="s">
        <v>386</v>
      </c>
      <c r="AV170" s="20" t="s">
        <v>15</v>
      </c>
      <c r="AZ170" s="20" t="s">
        <v>386</v>
      </c>
      <c r="BF170" s="107">
        <f>IF(V170="základná",O170,0)</f>
        <v>0</v>
      </c>
      <c r="BG170" s="107">
        <f>IF(V170="znížená",O170,0)</f>
        <v>0</v>
      </c>
      <c r="BH170" s="107">
        <f>IF(V170="zákl. prenesená",O170,0)</f>
        <v>0</v>
      </c>
      <c r="BI170" s="107">
        <f>IF(V170="zníž. prenesená",O170,0)</f>
        <v>0</v>
      </c>
      <c r="BJ170" s="107">
        <f>IF(V170="nulová",O170,0)</f>
        <v>0</v>
      </c>
      <c r="BK170" s="20" t="s">
        <v>128</v>
      </c>
      <c r="BL170" s="167">
        <f>M170*L170</f>
        <v>0</v>
      </c>
    </row>
    <row r="171" spans="2:66" s="1" customFormat="1" ht="6.95" customHeight="1">
      <c r="B171" s="60"/>
      <c r="C171" s="61"/>
      <c r="D171" s="61"/>
      <c r="E171" s="61"/>
      <c r="F171" s="61"/>
      <c r="G171" s="61"/>
      <c r="H171" s="61"/>
      <c r="I171" s="61"/>
      <c r="J171" s="193"/>
      <c r="K171" s="61"/>
      <c r="L171" s="61"/>
      <c r="M171" s="61"/>
      <c r="N171" s="61"/>
      <c r="O171" s="61"/>
      <c r="P171" s="61"/>
      <c r="Q171" s="61"/>
      <c r="R171" s="61"/>
      <c r="S171" s="62"/>
    </row>
  </sheetData>
  <mergeCells count="200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7:R97"/>
    <mergeCell ref="D98:H98"/>
    <mergeCell ref="O98:R98"/>
    <mergeCell ref="D99:H99"/>
    <mergeCell ref="O99:R99"/>
    <mergeCell ref="D100:H100"/>
    <mergeCell ref="O100:R100"/>
    <mergeCell ref="D101:H101"/>
    <mergeCell ref="O101:R101"/>
    <mergeCell ref="D102:H102"/>
    <mergeCell ref="O102:R102"/>
    <mergeCell ref="O103:R103"/>
    <mergeCell ref="M105:R105"/>
    <mergeCell ref="C111:R111"/>
    <mergeCell ref="F113:Q113"/>
    <mergeCell ref="F114:Q114"/>
    <mergeCell ref="N116:Q116"/>
    <mergeCell ref="N118:R118"/>
    <mergeCell ref="N119:R119"/>
    <mergeCell ref="F121:I121"/>
    <mergeCell ref="M121:N121"/>
    <mergeCell ref="O121:R121"/>
    <mergeCell ref="F125:I125"/>
    <mergeCell ref="M125:N125"/>
    <mergeCell ref="O125:R125"/>
    <mergeCell ref="F126:I126"/>
    <mergeCell ref="M126:N126"/>
    <mergeCell ref="O126:R126"/>
    <mergeCell ref="F127:I127"/>
    <mergeCell ref="M127:N127"/>
    <mergeCell ref="O127:R127"/>
    <mergeCell ref="F128:I128"/>
    <mergeCell ref="M128:N128"/>
    <mergeCell ref="O128:R128"/>
    <mergeCell ref="F129:I129"/>
    <mergeCell ref="M129:N129"/>
    <mergeCell ref="O129:R129"/>
    <mergeCell ref="F131:I131"/>
    <mergeCell ref="M131:N131"/>
    <mergeCell ref="O131:R131"/>
    <mergeCell ref="F132:I132"/>
    <mergeCell ref="M132:N132"/>
    <mergeCell ref="O132:R132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40:I140"/>
    <mergeCell ref="M140:N140"/>
    <mergeCell ref="O140:R140"/>
    <mergeCell ref="F141:I141"/>
    <mergeCell ref="M141:N141"/>
    <mergeCell ref="O141:R141"/>
    <mergeCell ref="F142:I142"/>
    <mergeCell ref="M142:N142"/>
    <mergeCell ref="O142:R142"/>
    <mergeCell ref="F143:I143"/>
    <mergeCell ref="M143:N143"/>
    <mergeCell ref="O143:R143"/>
    <mergeCell ref="F144:I144"/>
    <mergeCell ref="M144:N144"/>
    <mergeCell ref="O144:R144"/>
    <mergeCell ref="F145:I145"/>
    <mergeCell ref="M145:N145"/>
    <mergeCell ref="O145:R145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O168:R168"/>
    <mergeCell ref="F161:I161"/>
    <mergeCell ref="M161:N161"/>
    <mergeCell ref="O161:R161"/>
    <mergeCell ref="F162:I162"/>
    <mergeCell ref="M162:N162"/>
    <mergeCell ref="O162:R162"/>
    <mergeCell ref="F164:I164"/>
    <mergeCell ref="M164:N164"/>
    <mergeCell ref="O164:R164"/>
    <mergeCell ref="H1:L1"/>
    <mergeCell ref="T2:AD2"/>
    <mergeCell ref="F169:I169"/>
    <mergeCell ref="M169:N169"/>
    <mergeCell ref="O169:R169"/>
    <mergeCell ref="F170:I170"/>
    <mergeCell ref="M170:N170"/>
    <mergeCell ref="O170:R170"/>
    <mergeCell ref="O122:R122"/>
    <mergeCell ref="O123:R123"/>
    <mergeCell ref="O124:R124"/>
    <mergeCell ref="O130:R130"/>
    <mergeCell ref="O133:R133"/>
    <mergeCell ref="O139:R139"/>
    <mergeCell ref="O163:R163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</mergeCells>
  <dataValidations count="2">
    <dataValidation type="list" allowBlank="1" showInputMessage="1" showErrorMessage="1" error="Povolené sú hodnoty K, M." sqref="D166:D171">
      <formula1>"K, M"</formula1>
    </dataValidation>
    <dataValidation type="list" allowBlank="1" showInputMessage="1" showErrorMessage="1" error="Povolené sú hodnoty základná, znížená, nulová." sqref="V166:V171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1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9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2"/>
  <sheetViews>
    <sheetView showGridLines="0" tabSelected="1" zoomScaleNormal="100" workbookViewId="0">
      <pane ySplit="1" topLeftCell="A184" activePane="bottomLeft" state="frozen"/>
      <selection pane="bottomLeft" activeCell="AH192" sqref="AH1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.5" style="18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41" t="s">
        <v>101</v>
      </c>
      <c r="I1" s="241"/>
      <c r="J1" s="241"/>
      <c r="K1" s="241"/>
      <c r="L1" s="241"/>
      <c r="M1" s="15" t="s">
        <v>102</v>
      </c>
      <c r="N1" s="13"/>
      <c r="O1" s="13"/>
      <c r="P1" s="14" t="s">
        <v>103</v>
      </c>
      <c r="Q1" s="13"/>
      <c r="R1" s="13"/>
      <c r="S1" s="13"/>
      <c r="T1" s="15" t="s">
        <v>104</v>
      </c>
      <c r="U1" s="15"/>
      <c r="V1" s="116"/>
      <c r="W1" s="1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28" t="s">
        <v>7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T2" s="200" t="s">
        <v>8</v>
      </c>
      <c r="U2" s="201"/>
      <c r="V2" s="201"/>
      <c r="W2" s="201"/>
      <c r="X2" s="201"/>
      <c r="Y2" s="201"/>
      <c r="Z2" s="201"/>
      <c r="AA2" s="201"/>
      <c r="AB2" s="201"/>
      <c r="AC2" s="201"/>
      <c r="AD2" s="201"/>
      <c r="AU2" s="20" t="s">
        <v>90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8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12" t="s">
        <v>105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19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65" t="str">
        <f>'Rekapitulácia stavby'!K6</f>
        <v>Cyklotrasa Brezno - Valaská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7"/>
      <c r="S6" s="25"/>
    </row>
    <row r="7" spans="1:67" s="1" customFormat="1" ht="32.85" customHeight="1">
      <c r="B7" s="36"/>
      <c r="C7" s="37"/>
      <c r="D7" s="30" t="s">
        <v>106</v>
      </c>
      <c r="E7" s="37"/>
      <c r="F7" s="234" t="s">
        <v>451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37"/>
      <c r="S7" s="38"/>
    </row>
    <row r="8" spans="1:67" s="1" customFormat="1" ht="14.45" customHeight="1">
      <c r="B8" s="36"/>
      <c r="C8" s="37"/>
      <c r="D8" s="31" t="s">
        <v>19</v>
      </c>
      <c r="E8" s="37"/>
      <c r="F8" s="29" t="s">
        <v>5</v>
      </c>
      <c r="G8" s="37"/>
      <c r="H8" s="37"/>
      <c r="I8" s="37"/>
      <c r="J8" s="191"/>
      <c r="K8" s="37"/>
      <c r="L8" s="37"/>
      <c r="M8" s="37"/>
      <c r="N8" s="31" t="s">
        <v>20</v>
      </c>
      <c r="O8" s="37"/>
      <c r="P8" s="29" t="s">
        <v>5</v>
      </c>
      <c r="Q8" s="37"/>
      <c r="R8" s="37"/>
      <c r="S8" s="38"/>
    </row>
    <row r="9" spans="1:67" s="1" customFormat="1" ht="14.45" customHeight="1">
      <c r="B9" s="36"/>
      <c r="C9" s="37"/>
      <c r="D9" s="31" t="s">
        <v>21</v>
      </c>
      <c r="E9" s="37"/>
      <c r="F9" s="29" t="s">
        <v>22</v>
      </c>
      <c r="G9" s="37"/>
      <c r="H9" s="37"/>
      <c r="I9" s="37"/>
      <c r="J9" s="191"/>
      <c r="K9" s="37"/>
      <c r="L9" s="37"/>
      <c r="M9" s="37"/>
      <c r="N9" s="31" t="s">
        <v>23</v>
      </c>
      <c r="O9" s="37"/>
      <c r="P9" s="278">
        <f>'Rekapitulácia stavby'!AN8</f>
        <v>0</v>
      </c>
      <c r="Q9" s="261"/>
      <c r="R9" s="37"/>
      <c r="S9" s="38"/>
    </row>
    <row r="10" spans="1:67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191"/>
      <c r="K10" s="37"/>
      <c r="L10" s="37"/>
      <c r="M10" s="37"/>
      <c r="N10" s="37"/>
      <c r="O10" s="37"/>
      <c r="P10" s="37"/>
      <c r="Q10" s="37"/>
      <c r="R10" s="37"/>
      <c r="S10" s="38"/>
    </row>
    <row r="11" spans="1:67" s="1" customFormat="1" ht="14.45" customHeight="1">
      <c r="B11" s="36"/>
      <c r="C11" s="37"/>
      <c r="D11" s="31" t="s">
        <v>24</v>
      </c>
      <c r="E11" s="37"/>
      <c r="F11" s="37"/>
      <c r="G11" s="37"/>
      <c r="H11" s="37"/>
      <c r="I11" s="37"/>
      <c r="J11" s="191"/>
      <c r="K11" s="37"/>
      <c r="L11" s="37"/>
      <c r="M11" s="37"/>
      <c r="N11" s="31" t="s">
        <v>25</v>
      </c>
      <c r="O11" s="37"/>
      <c r="P11" s="232" t="str">
        <f>IF('Rekapitulácia stavby'!AN10="","",'Rekapitulácia stavby'!AN10)</f>
        <v/>
      </c>
      <c r="Q11" s="232"/>
      <c r="R11" s="37"/>
      <c r="S11" s="38"/>
    </row>
    <row r="12" spans="1:67" s="1" customFormat="1" ht="18" customHeight="1">
      <c r="B12" s="36"/>
      <c r="C12" s="37"/>
      <c r="D12" s="37"/>
      <c r="E12" s="29" t="str">
        <f>IF('Rekapitulácia stavby'!E11="","",'Rekapitulácia stavby'!E11)</f>
        <v xml:space="preserve"> </v>
      </c>
      <c r="F12" s="37"/>
      <c r="G12" s="37"/>
      <c r="H12" s="37"/>
      <c r="I12" s="37"/>
      <c r="J12" s="191"/>
      <c r="K12" s="37"/>
      <c r="L12" s="37"/>
      <c r="M12" s="37"/>
      <c r="N12" s="31" t="s">
        <v>26</v>
      </c>
      <c r="O12" s="37"/>
      <c r="P12" s="232" t="str">
        <f>IF('Rekapitulácia stavby'!AN11="","",'Rekapitulácia stavby'!AN11)</f>
        <v/>
      </c>
      <c r="Q12" s="232"/>
      <c r="R12" s="37"/>
      <c r="S12" s="38"/>
    </row>
    <row r="13" spans="1:67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191"/>
      <c r="K13" s="37"/>
      <c r="L13" s="37"/>
      <c r="M13" s="37"/>
      <c r="N13" s="37"/>
      <c r="O13" s="37"/>
      <c r="P13" s="37"/>
      <c r="Q13" s="37"/>
      <c r="R13" s="37"/>
      <c r="S13" s="38"/>
    </row>
    <row r="14" spans="1:67" s="1" customFormat="1" ht="14.45" customHeight="1">
      <c r="B14" s="36"/>
      <c r="C14" s="37"/>
      <c r="D14" s="31" t="s">
        <v>27</v>
      </c>
      <c r="E14" s="37"/>
      <c r="F14" s="37"/>
      <c r="G14" s="37"/>
      <c r="H14" s="37"/>
      <c r="I14" s="37"/>
      <c r="J14" s="191"/>
      <c r="K14" s="37"/>
      <c r="L14" s="37"/>
      <c r="M14" s="37"/>
      <c r="N14" s="31" t="s">
        <v>25</v>
      </c>
      <c r="O14" s="37"/>
      <c r="P14" s="279" t="str">
        <f>IF('Rekapitulácia stavby'!AN13="","",'Rekapitulácia stavby'!AN13)</f>
        <v>Vyplň údaj</v>
      </c>
      <c r="Q14" s="232"/>
      <c r="R14" s="37"/>
      <c r="S14" s="38"/>
    </row>
    <row r="15" spans="1:67" s="1" customFormat="1" ht="18" customHeight="1">
      <c r="B15" s="36"/>
      <c r="C15" s="37"/>
      <c r="D15" s="37"/>
      <c r="E15" s="279" t="str">
        <f>IF('Rekapitulácia stavby'!E14="","",'Rekapitulácia stavby'!E14)</f>
        <v>Vyplň údaj</v>
      </c>
      <c r="F15" s="280"/>
      <c r="G15" s="280"/>
      <c r="H15" s="280"/>
      <c r="I15" s="280"/>
      <c r="J15" s="280"/>
      <c r="K15" s="280"/>
      <c r="L15" s="280"/>
      <c r="M15" s="280"/>
      <c r="N15" s="31" t="s">
        <v>26</v>
      </c>
      <c r="O15" s="37"/>
      <c r="P15" s="279" t="str">
        <f>IF('Rekapitulácia stavby'!AN14="","",'Rekapitulácia stavby'!AN14)</f>
        <v>Vyplň údaj</v>
      </c>
      <c r="Q15" s="232"/>
      <c r="R15" s="37"/>
      <c r="S15" s="38"/>
    </row>
    <row r="16" spans="1:67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191"/>
      <c r="K16" s="37"/>
      <c r="L16" s="37"/>
      <c r="M16" s="37"/>
      <c r="N16" s="37"/>
      <c r="O16" s="37"/>
      <c r="P16" s="37"/>
      <c r="Q16" s="37"/>
      <c r="R16" s="37"/>
      <c r="S16" s="38"/>
    </row>
    <row r="17" spans="2:19" s="1" customFormat="1" ht="14.45" customHeight="1">
      <c r="B17" s="36"/>
      <c r="C17" s="37"/>
      <c r="D17" s="31" t="s">
        <v>29</v>
      </c>
      <c r="E17" s="37"/>
      <c r="F17" s="37"/>
      <c r="G17" s="37"/>
      <c r="H17" s="37"/>
      <c r="I17" s="37"/>
      <c r="J17" s="191"/>
      <c r="K17" s="37"/>
      <c r="L17" s="37"/>
      <c r="M17" s="37"/>
      <c r="N17" s="31" t="s">
        <v>25</v>
      </c>
      <c r="O17" s="37"/>
      <c r="P17" s="232" t="str">
        <f>IF('Rekapitulácia stavby'!AN16="","",'Rekapitulácia stavby'!AN16)</f>
        <v/>
      </c>
      <c r="Q17" s="232"/>
      <c r="R17" s="37"/>
      <c r="S17" s="38"/>
    </row>
    <row r="18" spans="2:19" s="1" customFormat="1" ht="18" customHeight="1">
      <c r="B18" s="36"/>
      <c r="C18" s="37"/>
      <c r="D18" s="37"/>
      <c r="E18" s="29" t="str">
        <f>IF('Rekapitulácia stavby'!E17="","",'Rekapitulácia stavby'!E17)</f>
        <v xml:space="preserve"> </v>
      </c>
      <c r="F18" s="37"/>
      <c r="G18" s="37"/>
      <c r="H18" s="37"/>
      <c r="I18" s="37"/>
      <c r="J18" s="191"/>
      <c r="K18" s="37"/>
      <c r="L18" s="37"/>
      <c r="M18" s="37"/>
      <c r="N18" s="31" t="s">
        <v>26</v>
      </c>
      <c r="O18" s="37"/>
      <c r="P18" s="232" t="str">
        <f>IF('Rekapitulácia stavby'!AN17="","",'Rekapitulácia stavby'!AN17)</f>
        <v/>
      </c>
      <c r="Q18" s="232"/>
      <c r="R18" s="37"/>
      <c r="S18" s="38"/>
    </row>
    <row r="19" spans="2:19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191"/>
      <c r="K19" s="37"/>
      <c r="L19" s="37"/>
      <c r="M19" s="37"/>
      <c r="N19" s="37"/>
      <c r="O19" s="37"/>
      <c r="P19" s="37"/>
      <c r="Q19" s="37"/>
      <c r="R19" s="37"/>
      <c r="S19" s="38"/>
    </row>
    <row r="20" spans="2:19" s="1" customFormat="1" ht="14.45" customHeight="1">
      <c r="B20" s="36"/>
      <c r="C20" s="37"/>
      <c r="D20" s="31" t="s">
        <v>32</v>
      </c>
      <c r="E20" s="37"/>
      <c r="F20" s="37"/>
      <c r="G20" s="37"/>
      <c r="H20" s="37"/>
      <c r="I20" s="37"/>
      <c r="J20" s="191"/>
      <c r="K20" s="37"/>
      <c r="L20" s="37"/>
      <c r="M20" s="37"/>
      <c r="N20" s="31" t="s">
        <v>25</v>
      </c>
      <c r="O20" s="37"/>
      <c r="P20" s="232" t="str">
        <f>IF('Rekapitulácia stavby'!AN19="","",'Rekapitulácia stavby'!AN19)</f>
        <v/>
      </c>
      <c r="Q20" s="232"/>
      <c r="R20" s="37"/>
      <c r="S20" s="38"/>
    </row>
    <row r="21" spans="2:19" s="1" customFormat="1" ht="18" customHeight="1">
      <c r="B21" s="36"/>
      <c r="C21" s="37"/>
      <c r="D21" s="37"/>
      <c r="E21" s="29" t="str">
        <f>IF('Rekapitulácia stavby'!E20="","",'Rekapitulácia stavby'!E20)</f>
        <v xml:space="preserve"> </v>
      </c>
      <c r="F21" s="37"/>
      <c r="G21" s="37"/>
      <c r="H21" s="37"/>
      <c r="I21" s="37"/>
      <c r="J21" s="191"/>
      <c r="K21" s="37"/>
      <c r="L21" s="37"/>
      <c r="M21" s="37"/>
      <c r="N21" s="31" t="s">
        <v>26</v>
      </c>
      <c r="O21" s="37"/>
      <c r="P21" s="232" t="str">
        <f>IF('Rekapitulácia stavby'!AN20="","",'Rekapitulácia stavby'!AN20)</f>
        <v/>
      </c>
      <c r="Q21" s="232"/>
      <c r="R21" s="37"/>
      <c r="S21" s="38"/>
    </row>
    <row r="22" spans="2:19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191"/>
      <c r="K22" s="37"/>
      <c r="L22" s="37"/>
      <c r="M22" s="37"/>
      <c r="N22" s="37"/>
      <c r="O22" s="37"/>
      <c r="P22" s="37"/>
      <c r="Q22" s="37"/>
      <c r="R22" s="37"/>
      <c r="S22" s="38"/>
    </row>
    <row r="23" spans="2:19" s="1" customFormat="1" ht="14.45" customHeight="1">
      <c r="B23" s="36"/>
      <c r="C23" s="37"/>
      <c r="D23" s="31" t="s">
        <v>33</v>
      </c>
      <c r="E23" s="37"/>
      <c r="F23" s="37"/>
      <c r="G23" s="37"/>
      <c r="H23" s="37"/>
      <c r="I23" s="37"/>
      <c r="J23" s="191"/>
      <c r="K23" s="37"/>
      <c r="L23" s="37"/>
      <c r="M23" s="37"/>
      <c r="N23" s="37"/>
      <c r="O23" s="37"/>
      <c r="P23" s="37"/>
      <c r="Q23" s="37"/>
      <c r="R23" s="37"/>
      <c r="S23" s="38"/>
    </row>
    <row r="24" spans="2:19" s="1" customFormat="1" ht="16.5" customHeight="1">
      <c r="B24" s="36"/>
      <c r="C24" s="37"/>
      <c r="D24" s="37"/>
      <c r="E24" s="237" t="s">
        <v>5</v>
      </c>
      <c r="F24" s="237"/>
      <c r="G24" s="237"/>
      <c r="H24" s="237"/>
      <c r="I24" s="237"/>
      <c r="J24" s="237"/>
      <c r="K24" s="237"/>
      <c r="L24" s="237"/>
      <c r="M24" s="237"/>
      <c r="N24" s="37"/>
      <c r="O24" s="37"/>
      <c r="P24" s="37"/>
      <c r="Q24" s="37"/>
      <c r="R24" s="37"/>
      <c r="S24" s="38"/>
    </row>
    <row r="25" spans="2:19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191"/>
      <c r="K25" s="37"/>
      <c r="L25" s="37"/>
      <c r="M25" s="37"/>
      <c r="N25" s="37"/>
      <c r="O25" s="37"/>
      <c r="P25" s="37"/>
      <c r="Q25" s="37"/>
      <c r="R25" s="37"/>
      <c r="S25" s="38"/>
    </row>
    <row r="26" spans="2:19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192"/>
      <c r="K26" s="52"/>
      <c r="L26" s="52"/>
      <c r="M26" s="52"/>
      <c r="N26" s="52"/>
      <c r="O26" s="52"/>
      <c r="P26" s="52"/>
      <c r="Q26" s="52"/>
      <c r="R26" s="37"/>
      <c r="S26" s="38"/>
    </row>
    <row r="27" spans="2:19" s="1" customFormat="1" ht="14.45" customHeight="1">
      <c r="B27" s="36"/>
      <c r="C27" s="37"/>
      <c r="D27" s="117" t="s">
        <v>108</v>
      </c>
      <c r="E27" s="37"/>
      <c r="F27" s="37"/>
      <c r="G27" s="37"/>
      <c r="H27" s="37"/>
      <c r="I27" s="37"/>
      <c r="J27" s="191"/>
      <c r="K27" s="37"/>
      <c r="L27" s="37"/>
      <c r="M27" s="37"/>
      <c r="N27" s="238">
        <f>O88</f>
        <v>0</v>
      </c>
      <c r="O27" s="238"/>
      <c r="P27" s="238"/>
      <c r="Q27" s="238"/>
      <c r="R27" s="37"/>
      <c r="S27" s="38"/>
    </row>
    <row r="28" spans="2:19" s="1" customFormat="1" ht="14.45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191"/>
      <c r="K28" s="37"/>
      <c r="L28" s="37"/>
      <c r="M28" s="37"/>
      <c r="N28" s="238">
        <f>O100</f>
        <v>0</v>
      </c>
      <c r="O28" s="238"/>
      <c r="P28" s="238"/>
      <c r="Q28" s="238"/>
      <c r="R28" s="37"/>
      <c r="S28" s="38"/>
    </row>
    <row r="29" spans="2:19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191"/>
      <c r="K29" s="37"/>
      <c r="L29" s="37"/>
      <c r="M29" s="37"/>
      <c r="N29" s="37"/>
      <c r="O29" s="37"/>
      <c r="P29" s="37"/>
      <c r="Q29" s="37"/>
      <c r="R29" s="37"/>
      <c r="S29" s="38"/>
    </row>
    <row r="30" spans="2:19" s="1" customFormat="1" ht="25.35" customHeight="1">
      <c r="B30" s="36"/>
      <c r="C30" s="37"/>
      <c r="D30" s="118" t="s">
        <v>36</v>
      </c>
      <c r="E30" s="37"/>
      <c r="F30" s="37"/>
      <c r="G30" s="37"/>
      <c r="H30" s="37"/>
      <c r="I30" s="37"/>
      <c r="J30" s="191"/>
      <c r="K30" s="37"/>
      <c r="L30" s="37"/>
      <c r="M30" s="37"/>
      <c r="N30" s="277">
        <f>ROUND(N27+N28,2)</f>
        <v>0</v>
      </c>
      <c r="O30" s="264"/>
      <c r="P30" s="264"/>
      <c r="Q30" s="264"/>
      <c r="R30" s="37"/>
      <c r="S30" s="38"/>
    </row>
    <row r="31" spans="2:19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192"/>
      <c r="K31" s="52"/>
      <c r="L31" s="52"/>
      <c r="M31" s="52"/>
      <c r="N31" s="52"/>
      <c r="O31" s="52"/>
      <c r="P31" s="52"/>
      <c r="Q31" s="52"/>
      <c r="R31" s="37"/>
      <c r="S31" s="38"/>
    </row>
    <row r="32" spans="2:19" s="1" customFormat="1" ht="14.45" customHeight="1">
      <c r="B32" s="36"/>
      <c r="C32" s="37"/>
      <c r="D32" s="43" t="s">
        <v>37</v>
      </c>
      <c r="E32" s="43" t="s">
        <v>38</v>
      </c>
      <c r="F32" s="44">
        <v>0.2</v>
      </c>
      <c r="G32" s="119" t="s">
        <v>39</v>
      </c>
      <c r="H32" s="274">
        <f>ROUND((((SUM(BF100:BF107)+SUM(BF125:BF195))+SUM(BF197:BF201))),2)</f>
        <v>0</v>
      </c>
      <c r="I32" s="264"/>
      <c r="J32" s="264"/>
      <c r="K32" s="264"/>
      <c r="L32" s="37"/>
      <c r="M32" s="37"/>
      <c r="N32" s="274">
        <f>ROUND(((ROUND((SUM(BF100:BF107)+SUM(BF125:BF195)), 2)*F32)+SUM(BF197:BF201)*F32),2)</f>
        <v>0</v>
      </c>
      <c r="O32" s="264"/>
      <c r="P32" s="264"/>
      <c r="Q32" s="264"/>
      <c r="R32" s="37"/>
      <c r="S32" s="38"/>
    </row>
    <row r="33" spans="2:19" s="1" customFormat="1" ht="14.45" customHeight="1">
      <c r="B33" s="36"/>
      <c r="C33" s="37"/>
      <c r="D33" s="37"/>
      <c r="E33" s="43" t="s">
        <v>40</v>
      </c>
      <c r="F33" s="44">
        <v>0.2</v>
      </c>
      <c r="G33" s="119" t="s">
        <v>39</v>
      </c>
      <c r="H33" s="274">
        <f>ROUND((((SUM(BG100:BG107)+SUM(BG125:BG195))+SUM(BG197:BG201))),2)</f>
        <v>0</v>
      </c>
      <c r="I33" s="264"/>
      <c r="J33" s="264"/>
      <c r="K33" s="264"/>
      <c r="L33" s="37"/>
      <c r="M33" s="37"/>
      <c r="N33" s="274">
        <f>ROUND(((ROUND((SUM(BG100:BG107)+SUM(BG125:BG195)), 2)*F33)+SUM(BG197:BG201)*F33),2)</f>
        <v>0</v>
      </c>
      <c r="O33" s="264"/>
      <c r="P33" s="264"/>
      <c r="Q33" s="264"/>
      <c r="R33" s="37"/>
      <c r="S33" s="38"/>
    </row>
    <row r="34" spans="2:19" s="1" customFormat="1" ht="14.45" hidden="1" customHeight="1">
      <c r="B34" s="36"/>
      <c r="C34" s="37"/>
      <c r="D34" s="37"/>
      <c r="E34" s="43" t="s">
        <v>41</v>
      </c>
      <c r="F34" s="44">
        <v>0.2</v>
      </c>
      <c r="G34" s="119" t="s">
        <v>39</v>
      </c>
      <c r="H34" s="274">
        <f>ROUND((((SUM(BH100:BH107)+SUM(BH125:BH195))+SUM(BH197:BH201))),2)</f>
        <v>0</v>
      </c>
      <c r="I34" s="264"/>
      <c r="J34" s="264"/>
      <c r="K34" s="264"/>
      <c r="L34" s="37"/>
      <c r="M34" s="37"/>
      <c r="N34" s="274">
        <v>0</v>
      </c>
      <c r="O34" s="264"/>
      <c r="P34" s="264"/>
      <c r="Q34" s="264"/>
      <c r="R34" s="37"/>
      <c r="S34" s="38"/>
    </row>
    <row r="35" spans="2:19" s="1" customFormat="1" ht="14.45" hidden="1" customHeight="1">
      <c r="B35" s="36"/>
      <c r="C35" s="37"/>
      <c r="D35" s="37"/>
      <c r="E35" s="43" t="s">
        <v>42</v>
      </c>
      <c r="F35" s="44">
        <v>0.2</v>
      </c>
      <c r="G35" s="119" t="s">
        <v>39</v>
      </c>
      <c r="H35" s="274">
        <f>ROUND((((SUM(BI100:BI107)+SUM(BI125:BI195))+SUM(BI197:BI201))),2)</f>
        <v>0</v>
      </c>
      <c r="I35" s="264"/>
      <c r="J35" s="264"/>
      <c r="K35" s="264"/>
      <c r="L35" s="37"/>
      <c r="M35" s="37"/>
      <c r="N35" s="274">
        <v>0</v>
      </c>
      <c r="O35" s="264"/>
      <c r="P35" s="264"/>
      <c r="Q35" s="264"/>
      <c r="R35" s="37"/>
      <c r="S35" s="38"/>
    </row>
    <row r="36" spans="2:19" s="1" customFormat="1" ht="14.45" hidden="1" customHeight="1">
      <c r="B36" s="36"/>
      <c r="C36" s="37"/>
      <c r="D36" s="37"/>
      <c r="E36" s="43" t="s">
        <v>43</v>
      </c>
      <c r="F36" s="44">
        <v>0</v>
      </c>
      <c r="G36" s="119" t="s">
        <v>39</v>
      </c>
      <c r="H36" s="274">
        <f>ROUND((((SUM(BJ100:BJ107)+SUM(BJ125:BJ195))+SUM(BJ197:BJ201))),2)</f>
        <v>0</v>
      </c>
      <c r="I36" s="264"/>
      <c r="J36" s="264"/>
      <c r="K36" s="264"/>
      <c r="L36" s="37"/>
      <c r="M36" s="37"/>
      <c r="N36" s="274">
        <v>0</v>
      </c>
      <c r="O36" s="264"/>
      <c r="P36" s="264"/>
      <c r="Q36" s="264"/>
      <c r="R36" s="37"/>
      <c r="S36" s="38"/>
    </row>
    <row r="37" spans="2:19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191"/>
      <c r="K37" s="37"/>
      <c r="L37" s="37"/>
      <c r="M37" s="37"/>
      <c r="N37" s="37"/>
      <c r="O37" s="37"/>
      <c r="P37" s="37"/>
      <c r="Q37" s="37"/>
      <c r="R37" s="37"/>
      <c r="S37" s="38"/>
    </row>
    <row r="38" spans="2:19" s="1" customFormat="1" ht="25.35" customHeight="1">
      <c r="B38" s="36"/>
      <c r="C38" s="115"/>
      <c r="D38" s="120" t="s">
        <v>44</v>
      </c>
      <c r="E38" s="76"/>
      <c r="F38" s="76"/>
      <c r="G38" s="121" t="s">
        <v>45</v>
      </c>
      <c r="H38" s="122" t="s">
        <v>46</v>
      </c>
      <c r="I38" s="76"/>
      <c r="J38" s="195"/>
      <c r="K38" s="76"/>
      <c r="L38" s="76"/>
      <c r="M38" s="275">
        <f>SUM(N30:N36)</f>
        <v>0</v>
      </c>
      <c r="N38" s="275"/>
      <c r="O38" s="275"/>
      <c r="P38" s="275"/>
      <c r="Q38" s="276"/>
      <c r="R38" s="115"/>
      <c r="S38" s="38"/>
    </row>
    <row r="39" spans="2:19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191"/>
      <c r="K39" s="37"/>
      <c r="L39" s="37"/>
      <c r="M39" s="37"/>
      <c r="N39" s="37"/>
      <c r="O39" s="37"/>
      <c r="P39" s="37"/>
      <c r="Q39" s="37"/>
      <c r="R39" s="37"/>
      <c r="S39" s="38"/>
    </row>
    <row r="40" spans="2:1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191"/>
      <c r="K40" s="37"/>
      <c r="L40" s="37"/>
      <c r="M40" s="37"/>
      <c r="N40" s="37"/>
      <c r="O40" s="37"/>
      <c r="P40" s="37"/>
      <c r="Q40" s="37"/>
      <c r="R40" s="37"/>
      <c r="S40" s="38"/>
    </row>
    <row r="41" spans="2:19">
      <c r="B41" s="24"/>
      <c r="C41" s="27"/>
      <c r="D41" s="27"/>
      <c r="E41" s="27"/>
      <c r="F41" s="27"/>
      <c r="G41" s="27"/>
      <c r="H41" s="27"/>
      <c r="I41" s="27"/>
      <c r="J41" s="19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19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19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19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19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19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19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19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19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6"/>
      <c r="C50" s="37"/>
      <c r="D50" s="51" t="s">
        <v>47</v>
      </c>
      <c r="E50" s="52"/>
      <c r="F50" s="52"/>
      <c r="G50" s="52"/>
      <c r="H50" s="53"/>
      <c r="I50" s="37"/>
      <c r="J50" s="191"/>
      <c r="K50" s="51" t="s">
        <v>48</v>
      </c>
      <c r="L50" s="52"/>
      <c r="M50" s="52"/>
      <c r="N50" s="52"/>
      <c r="O50" s="52"/>
      <c r="P50" s="52"/>
      <c r="Q50" s="53"/>
      <c r="R50" s="37"/>
      <c r="S50" s="38"/>
    </row>
    <row r="51" spans="2:19">
      <c r="B51" s="24"/>
      <c r="C51" s="27"/>
      <c r="D51" s="54"/>
      <c r="E51" s="27"/>
      <c r="F51" s="27"/>
      <c r="G51" s="27"/>
      <c r="H51" s="55"/>
      <c r="I51" s="27"/>
      <c r="J51" s="190"/>
      <c r="K51" s="54"/>
      <c r="L51" s="27"/>
      <c r="M51" s="27"/>
      <c r="N51" s="27"/>
      <c r="O51" s="27"/>
      <c r="P51" s="27"/>
      <c r="Q51" s="55"/>
      <c r="R51" s="27"/>
      <c r="S51" s="25"/>
    </row>
    <row r="52" spans="2:19">
      <c r="B52" s="24"/>
      <c r="C52" s="27"/>
      <c r="D52" s="54"/>
      <c r="E52" s="27"/>
      <c r="F52" s="27"/>
      <c r="G52" s="27"/>
      <c r="H52" s="55"/>
      <c r="I52" s="27"/>
      <c r="J52" s="190"/>
      <c r="K52" s="54"/>
      <c r="L52" s="27"/>
      <c r="M52" s="27"/>
      <c r="N52" s="27"/>
      <c r="O52" s="27"/>
      <c r="P52" s="27"/>
      <c r="Q52" s="55"/>
      <c r="R52" s="27"/>
      <c r="S52" s="25"/>
    </row>
    <row r="53" spans="2:19">
      <c r="B53" s="24"/>
      <c r="C53" s="27"/>
      <c r="D53" s="54"/>
      <c r="E53" s="27"/>
      <c r="F53" s="27"/>
      <c r="G53" s="27"/>
      <c r="H53" s="55"/>
      <c r="I53" s="27"/>
      <c r="J53" s="190"/>
      <c r="K53" s="54"/>
      <c r="L53" s="27"/>
      <c r="M53" s="27"/>
      <c r="N53" s="27"/>
      <c r="O53" s="27"/>
      <c r="P53" s="27"/>
      <c r="Q53" s="55"/>
      <c r="R53" s="27"/>
      <c r="S53" s="25"/>
    </row>
    <row r="54" spans="2:19">
      <c r="B54" s="24"/>
      <c r="C54" s="27"/>
      <c r="D54" s="54"/>
      <c r="E54" s="27"/>
      <c r="F54" s="27"/>
      <c r="G54" s="27"/>
      <c r="H54" s="55"/>
      <c r="I54" s="27"/>
      <c r="J54" s="190"/>
      <c r="K54" s="54"/>
      <c r="L54" s="27"/>
      <c r="M54" s="27"/>
      <c r="N54" s="27"/>
      <c r="O54" s="27"/>
      <c r="P54" s="27"/>
      <c r="Q54" s="55"/>
      <c r="R54" s="27"/>
      <c r="S54" s="25"/>
    </row>
    <row r="55" spans="2:19">
      <c r="B55" s="24"/>
      <c r="C55" s="27"/>
      <c r="D55" s="54"/>
      <c r="E55" s="27"/>
      <c r="F55" s="27"/>
      <c r="G55" s="27"/>
      <c r="H55" s="55"/>
      <c r="I55" s="27"/>
      <c r="J55" s="190"/>
      <c r="K55" s="54"/>
      <c r="L55" s="27"/>
      <c r="M55" s="27"/>
      <c r="N55" s="27"/>
      <c r="O55" s="27"/>
      <c r="P55" s="27"/>
      <c r="Q55" s="55"/>
      <c r="R55" s="27"/>
      <c r="S55" s="25"/>
    </row>
    <row r="56" spans="2:19">
      <c r="B56" s="24"/>
      <c r="C56" s="27"/>
      <c r="D56" s="54"/>
      <c r="E56" s="27"/>
      <c r="F56" s="27"/>
      <c r="G56" s="27"/>
      <c r="H56" s="55"/>
      <c r="I56" s="27"/>
      <c r="J56" s="190"/>
      <c r="K56" s="54"/>
      <c r="L56" s="27"/>
      <c r="M56" s="27"/>
      <c r="N56" s="27"/>
      <c r="O56" s="27"/>
      <c r="P56" s="27"/>
      <c r="Q56" s="55"/>
      <c r="R56" s="27"/>
      <c r="S56" s="25"/>
    </row>
    <row r="57" spans="2:19">
      <c r="B57" s="24"/>
      <c r="C57" s="27"/>
      <c r="D57" s="54"/>
      <c r="E57" s="27"/>
      <c r="F57" s="27"/>
      <c r="G57" s="27"/>
      <c r="H57" s="55"/>
      <c r="I57" s="27"/>
      <c r="J57" s="190"/>
      <c r="K57" s="54"/>
      <c r="L57" s="27"/>
      <c r="M57" s="27"/>
      <c r="N57" s="27"/>
      <c r="O57" s="27"/>
      <c r="P57" s="27"/>
      <c r="Q57" s="55"/>
      <c r="R57" s="27"/>
      <c r="S57" s="25"/>
    </row>
    <row r="58" spans="2:19">
      <c r="B58" s="24"/>
      <c r="C58" s="27"/>
      <c r="D58" s="54"/>
      <c r="E58" s="27"/>
      <c r="F58" s="27"/>
      <c r="G58" s="27"/>
      <c r="H58" s="55"/>
      <c r="I58" s="27"/>
      <c r="J58" s="190"/>
      <c r="K58" s="54"/>
      <c r="L58" s="27"/>
      <c r="M58" s="27"/>
      <c r="N58" s="27"/>
      <c r="O58" s="27"/>
      <c r="P58" s="27"/>
      <c r="Q58" s="55"/>
      <c r="R58" s="27"/>
      <c r="S58" s="25"/>
    </row>
    <row r="59" spans="2:19" s="1" customFormat="1" ht="15">
      <c r="B59" s="36"/>
      <c r="C59" s="37"/>
      <c r="D59" s="56" t="s">
        <v>49</v>
      </c>
      <c r="E59" s="57"/>
      <c r="F59" s="57"/>
      <c r="G59" s="58" t="s">
        <v>50</v>
      </c>
      <c r="H59" s="59"/>
      <c r="I59" s="37"/>
      <c r="J59" s="191"/>
      <c r="K59" s="56" t="s">
        <v>49</v>
      </c>
      <c r="L59" s="57"/>
      <c r="M59" s="57"/>
      <c r="N59" s="57"/>
      <c r="O59" s="58" t="s">
        <v>50</v>
      </c>
      <c r="P59" s="57"/>
      <c r="Q59" s="59"/>
      <c r="R59" s="37"/>
      <c r="S59" s="38"/>
    </row>
    <row r="60" spans="2:19">
      <c r="B60" s="24"/>
      <c r="C60" s="27"/>
      <c r="D60" s="27"/>
      <c r="E60" s="27"/>
      <c r="F60" s="27"/>
      <c r="G60" s="27"/>
      <c r="H60" s="27"/>
      <c r="I60" s="27"/>
      <c r="J60" s="19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6"/>
      <c r="C61" s="37"/>
      <c r="D61" s="51" t="s">
        <v>51</v>
      </c>
      <c r="E61" s="52"/>
      <c r="F61" s="52"/>
      <c r="G61" s="52"/>
      <c r="H61" s="53"/>
      <c r="I61" s="37"/>
      <c r="J61" s="191"/>
      <c r="K61" s="51" t="s">
        <v>52</v>
      </c>
      <c r="L61" s="52"/>
      <c r="M61" s="52"/>
      <c r="N61" s="52"/>
      <c r="O61" s="52"/>
      <c r="P61" s="52"/>
      <c r="Q61" s="53"/>
      <c r="R61" s="37"/>
      <c r="S61" s="38"/>
    </row>
    <row r="62" spans="2:19">
      <c r="B62" s="24"/>
      <c r="C62" s="27"/>
      <c r="D62" s="54"/>
      <c r="E62" s="27"/>
      <c r="F62" s="27"/>
      <c r="G62" s="27"/>
      <c r="H62" s="55"/>
      <c r="I62" s="27"/>
      <c r="J62" s="190"/>
      <c r="K62" s="54"/>
      <c r="L62" s="27"/>
      <c r="M62" s="27"/>
      <c r="N62" s="27"/>
      <c r="O62" s="27"/>
      <c r="P62" s="27"/>
      <c r="Q62" s="55"/>
      <c r="R62" s="27"/>
      <c r="S62" s="25"/>
    </row>
    <row r="63" spans="2:19">
      <c r="B63" s="24"/>
      <c r="C63" s="27"/>
      <c r="D63" s="54"/>
      <c r="E63" s="27"/>
      <c r="F63" s="27"/>
      <c r="G63" s="27"/>
      <c r="H63" s="55"/>
      <c r="I63" s="27"/>
      <c r="J63" s="190"/>
      <c r="K63" s="54"/>
      <c r="L63" s="27"/>
      <c r="M63" s="27"/>
      <c r="N63" s="27"/>
      <c r="O63" s="27"/>
      <c r="P63" s="27"/>
      <c r="Q63" s="55"/>
      <c r="R63" s="27"/>
      <c r="S63" s="25"/>
    </row>
    <row r="64" spans="2:19">
      <c r="B64" s="24"/>
      <c r="C64" s="27"/>
      <c r="D64" s="54"/>
      <c r="E64" s="27"/>
      <c r="F64" s="27"/>
      <c r="G64" s="27"/>
      <c r="H64" s="55"/>
      <c r="I64" s="27"/>
      <c r="J64" s="190"/>
      <c r="K64" s="54"/>
      <c r="L64" s="27"/>
      <c r="M64" s="27"/>
      <c r="N64" s="27"/>
      <c r="O64" s="27"/>
      <c r="P64" s="27"/>
      <c r="Q64" s="55"/>
      <c r="R64" s="27"/>
      <c r="S64" s="25"/>
    </row>
    <row r="65" spans="2:19">
      <c r="B65" s="24"/>
      <c r="C65" s="27"/>
      <c r="D65" s="54"/>
      <c r="E65" s="27"/>
      <c r="F65" s="27"/>
      <c r="G65" s="27"/>
      <c r="H65" s="55"/>
      <c r="I65" s="27"/>
      <c r="J65" s="190"/>
      <c r="K65" s="54"/>
      <c r="L65" s="27"/>
      <c r="M65" s="27"/>
      <c r="N65" s="27"/>
      <c r="O65" s="27"/>
      <c r="P65" s="27"/>
      <c r="Q65" s="55"/>
      <c r="R65" s="27"/>
      <c r="S65" s="25"/>
    </row>
    <row r="66" spans="2:19">
      <c r="B66" s="24"/>
      <c r="C66" s="27"/>
      <c r="D66" s="54"/>
      <c r="E66" s="27"/>
      <c r="F66" s="27"/>
      <c r="G66" s="27"/>
      <c r="H66" s="55"/>
      <c r="I66" s="27"/>
      <c r="J66" s="190"/>
      <c r="K66" s="54"/>
      <c r="L66" s="27"/>
      <c r="M66" s="27"/>
      <c r="N66" s="27"/>
      <c r="O66" s="27"/>
      <c r="P66" s="27"/>
      <c r="Q66" s="55"/>
      <c r="R66" s="27"/>
      <c r="S66" s="25"/>
    </row>
    <row r="67" spans="2:19">
      <c r="B67" s="24"/>
      <c r="C67" s="27"/>
      <c r="D67" s="54"/>
      <c r="E67" s="27"/>
      <c r="F67" s="27"/>
      <c r="G67" s="27"/>
      <c r="H67" s="55"/>
      <c r="I67" s="27"/>
      <c r="J67" s="190"/>
      <c r="K67" s="54"/>
      <c r="L67" s="27"/>
      <c r="M67" s="27"/>
      <c r="N67" s="27"/>
      <c r="O67" s="27"/>
      <c r="P67" s="27"/>
      <c r="Q67" s="55"/>
      <c r="R67" s="27"/>
      <c r="S67" s="25"/>
    </row>
    <row r="68" spans="2:19">
      <c r="B68" s="24"/>
      <c r="C68" s="27"/>
      <c r="D68" s="54"/>
      <c r="E68" s="27"/>
      <c r="F68" s="27"/>
      <c r="G68" s="27"/>
      <c r="H68" s="55"/>
      <c r="I68" s="27"/>
      <c r="J68" s="190"/>
      <c r="K68" s="54"/>
      <c r="L68" s="27"/>
      <c r="M68" s="27"/>
      <c r="N68" s="27"/>
      <c r="O68" s="27"/>
      <c r="P68" s="27"/>
      <c r="Q68" s="55"/>
      <c r="R68" s="27"/>
      <c r="S68" s="25"/>
    </row>
    <row r="69" spans="2:19">
      <c r="B69" s="24"/>
      <c r="C69" s="27"/>
      <c r="D69" s="54"/>
      <c r="E69" s="27"/>
      <c r="F69" s="27"/>
      <c r="G69" s="27"/>
      <c r="H69" s="55"/>
      <c r="I69" s="27"/>
      <c r="J69" s="190"/>
      <c r="K69" s="54"/>
      <c r="L69" s="27"/>
      <c r="M69" s="27"/>
      <c r="N69" s="27"/>
      <c r="O69" s="27"/>
      <c r="P69" s="27"/>
      <c r="Q69" s="55"/>
      <c r="R69" s="27"/>
      <c r="S69" s="25"/>
    </row>
    <row r="70" spans="2:19" s="1" customFormat="1" ht="15">
      <c r="B70" s="36"/>
      <c r="C70" s="37"/>
      <c r="D70" s="56" t="s">
        <v>49</v>
      </c>
      <c r="E70" s="57"/>
      <c r="F70" s="57"/>
      <c r="G70" s="58" t="s">
        <v>50</v>
      </c>
      <c r="H70" s="59"/>
      <c r="I70" s="37"/>
      <c r="J70" s="191"/>
      <c r="K70" s="56" t="s">
        <v>49</v>
      </c>
      <c r="L70" s="57"/>
      <c r="M70" s="57"/>
      <c r="N70" s="57"/>
      <c r="O70" s="58" t="s">
        <v>50</v>
      </c>
      <c r="P70" s="57"/>
      <c r="Q70" s="59"/>
      <c r="R70" s="37"/>
      <c r="S70" s="38"/>
    </row>
    <row r="71" spans="2:19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193"/>
      <c r="K71" s="61"/>
      <c r="L71" s="61"/>
      <c r="M71" s="61"/>
      <c r="N71" s="61"/>
      <c r="O71" s="61"/>
      <c r="P71" s="61"/>
      <c r="Q71" s="61"/>
      <c r="R71" s="61"/>
      <c r="S71" s="62"/>
    </row>
    <row r="75" spans="2:19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194"/>
      <c r="K75" s="64"/>
      <c r="L75" s="64"/>
      <c r="M75" s="64"/>
      <c r="N75" s="64"/>
      <c r="O75" s="64"/>
      <c r="P75" s="64"/>
      <c r="Q75" s="64"/>
      <c r="R75" s="64"/>
      <c r="S75" s="65"/>
    </row>
    <row r="76" spans="2:19" s="1" customFormat="1" ht="36.950000000000003" customHeight="1">
      <c r="B76" s="36"/>
      <c r="C76" s="212" t="s">
        <v>109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38"/>
    </row>
    <row r="77" spans="2:19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191"/>
      <c r="K77" s="37"/>
      <c r="L77" s="37"/>
      <c r="M77" s="37"/>
      <c r="N77" s="37"/>
      <c r="O77" s="37"/>
      <c r="P77" s="37"/>
      <c r="Q77" s="37"/>
      <c r="R77" s="37"/>
      <c r="S77" s="38"/>
    </row>
    <row r="78" spans="2:19" s="1" customFormat="1" ht="30" customHeight="1">
      <c r="B78" s="36"/>
      <c r="C78" s="31" t="s">
        <v>17</v>
      </c>
      <c r="D78" s="37"/>
      <c r="E78" s="37"/>
      <c r="F78" s="265" t="str">
        <f>F6</f>
        <v>Cyklotrasa Brezno - Valaská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37"/>
      <c r="S78" s="38"/>
    </row>
    <row r="79" spans="2:19" s="1" customFormat="1" ht="36.950000000000003" customHeight="1">
      <c r="B79" s="36"/>
      <c r="C79" s="70" t="s">
        <v>106</v>
      </c>
      <c r="D79" s="37"/>
      <c r="E79" s="37"/>
      <c r="F79" s="214" t="str">
        <f>F7</f>
        <v xml:space="preserve">SO 02 - Lavka pre cyklistov 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37"/>
      <c r="S79" s="38"/>
    </row>
    <row r="80" spans="2:19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191"/>
      <c r="K80" s="37"/>
      <c r="L80" s="37"/>
      <c r="M80" s="37"/>
      <c r="N80" s="37"/>
      <c r="O80" s="37"/>
      <c r="P80" s="37"/>
      <c r="Q80" s="37"/>
      <c r="R80" s="37"/>
      <c r="S80" s="38"/>
    </row>
    <row r="81" spans="2:48" s="1" customFormat="1" ht="18" customHeight="1">
      <c r="B81" s="36"/>
      <c r="C81" s="31" t="s">
        <v>21</v>
      </c>
      <c r="D81" s="37"/>
      <c r="E81" s="37"/>
      <c r="F81" s="29" t="str">
        <f>F9</f>
        <v xml:space="preserve"> </v>
      </c>
      <c r="G81" s="37"/>
      <c r="H81" s="37"/>
      <c r="I81" s="37"/>
      <c r="J81" s="191"/>
      <c r="K81" s="37"/>
      <c r="L81" s="31" t="s">
        <v>23</v>
      </c>
      <c r="M81" s="37"/>
      <c r="N81" s="261">
        <f>IF(P9="","",P9)</f>
        <v>0</v>
      </c>
      <c r="O81" s="261"/>
      <c r="P81" s="261"/>
      <c r="Q81" s="261"/>
      <c r="R81" s="37"/>
      <c r="S81" s="38"/>
    </row>
    <row r="82" spans="2:48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191"/>
      <c r="K82" s="37"/>
      <c r="L82" s="37"/>
      <c r="M82" s="37"/>
      <c r="N82" s="37"/>
      <c r="O82" s="37"/>
      <c r="P82" s="37"/>
      <c r="Q82" s="37"/>
      <c r="R82" s="37"/>
      <c r="S82" s="38"/>
    </row>
    <row r="83" spans="2:48" s="1" customFormat="1" ht="15">
      <c r="B83" s="36"/>
      <c r="C83" s="31" t="s">
        <v>24</v>
      </c>
      <c r="D83" s="37"/>
      <c r="E83" s="37"/>
      <c r="F83" s="29" t="str">
        <f>E12</f>
        <v xml:space="preserve"> </v>
      </c>
      <c r="G83" s="37"/>
      <c r="H83" s="37"/>
      <c r="I83" s="37"/>
      <c r="J83" s="191"/>
      <c r="K83" s="37"/>
      <c r="L83" s="31" t="s">
        <v>29</v>
      </c>
      <c r="M83" s="37"/>
      <c r="N83" s="232" t="str">
        <f>E18</f>
        <v xml:space="preserve"> </v>
      </c>
      <c r="O83" s="232"/>
      <c r="P83" s="232"/>
      <c r="Q83" s="232"/>
      <c r="R83" s="232"/>
      <c r="S83" s="38"/>
    </row>
    <row r="84" spans="2:48" s="1" customFormat="1" ht="14.45" customHeight="1">
      <c r="B84" s="36"/>
      <c r="C84" s="31" t="s">
        <v>27</v>
      </c>
      <c r="D84" s="37"/>
      <c r="E84" s="37"/>
      <c r="F84" s="29" t="str">
        <f>IF(E15="","",E15)</f>
        <v>Vyplň údaj</v>
      </c>
      <c r="G84" s="37"/>
      <c r="H84" s="37"/>
      <c r="I84" s="37"/>
      <c r="J84" s="191"/>
      <c r="K84" s="37"/>
      <c r="L84" s="31" t="s">
        <v>32</v>
      </c>
      <c r="M84" s="37"/>
      <c r="N84" s="232" t="str">
        <f>E21</f>
        <v xml:space="preserve"> </v>
      </c>
      <c r="O84" s="232"/>
      <c r="P84" s="232"/>
      <c r="Q84" s="232"/>
      <c r="R84" s="232"/>
      <c r="S84" s="38"/>
    </row>
    <row r="85" spans="2:48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191"/>
      <c r="K85" s="37"/>
      <c r="L85" s="37"/>
      <c r="M85" s="37"/>
      <c r="N85" s="37"/>
      <c r="O85" s="37"/>
      <c r="P85" s="37"/>
      <c r="Q85" s="37"/>
      <c r="R85" s="37"/>
      <c r="S85" s="38"/>
    </row>
    <row r="86" spans="2:48" s="1" customFormat="1" ht="29.25" customHeight="1">
      <c r="B86" s="36"/>
      <c r="C86" s="272" t="s">
        <v>110</v>
      </c>
      <c r="D86" s="273"/>
      <c r="E86" s="273"/>
      <c r="F86" s="273"/>
      <c r="G86" s="273"/>
      <c r="H86" s="115"/>
      <c r="I86" s="115"/>
      <c r="J86" s="196"/>
      <c r="K86" s="115"/>
      <c r="L86" s="115"/>
      <c r="M86" s="115"/>
      <c r="N86" s="115"/>
      <c r="O86" s="272" t="s">
        <v>111</v>
      </c>
      <c r="P86" s="273"/>
      <c r="Q86" s="273"/>
      <c r="R86" s="273"/>
      <c r="S86" s="38"/>
    </row>
    <row r="87" spans="2:48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191"/>
      <c r="K87" s="37"/>
      <c r="L87" s="37"/>
      <c r="M87" s="37"/>
      <c r="N87" s="37"/>
      <c r="O87" s="37"/>
      <c r="P87" s="37"/>
      <c r="Q87" s="37"/>
      <c r="R87" s="37"/>
      <c r="S87" s="38"/>
    </row>
    <row r="88" spans="2:48" s="1" customFormat="1" ht="29.25" customHeight="1">
      <c r="B88" s="36"/>
      <c r="C88" s="123" t="s">
        <v>112</v>
      </c>
      <c r="D88" s="37"/>
      <c r="E88" s="37"/>
      <c r="F88" s="37"/>
      <c r="G88" s="37"/>
      <c r="H88" s="37"/>
      <c r="I88" s="37"/>
      <c r="J88" s="191"/>
      <c r="K88" s="37"/>
      <c r="L88" s="37"/>
      <c r="M88" s="37"/>
      <c r="N88" s="37"/>
      <c r="O88" s="204">
        <f>O125</f>
        <v>0</v>
      </c>
      <c r="P88" s="269"/>
      <c r="Q88" s="269"/>
      <c r="R88" s="269"/>
      <c r="S88" s="38"/>
      <c r="AV88" s="20" t="s">
        <v>113</v>
      </c>
    </row>
    <row r="89" spans="2:48" s="6" customFormat="1" ht="24.95" customHeight="1"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271">
        <f>O126</f>
        <v>0</v>
      </c>
      <c r="P89" s="268"/>
      <c r="Q89" s="268"/>
      <c r="R89" s="268"/>
      <c r="S89" s="127"/>
    </row>
    <row r="90" spans="2:48" s="7" customFormat="1" ht="19.899999999999999" customHeight="1">
      <c r="B90" s="128"/>
      <c r="C90" s="129"/>
      <c r="D90" s="103" t="s">
        <v>115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202">
        <f>O127</f>
        <v>0</v>
      </c>
      <c r="P90" s="267"/>
      <c r="Q90" s="267"/>
      <c r="R90" s="267"/>
      <c r="S90" s="130"/>
    </row>
    <row r="91" spans="2:48" s="7" customFormat="1" ht="19.899999999999999" customHeight="1">
      <c r="B91" s="128"/>
      <c r="C91" s="129"/>
      <c r="D91" s="103" t="s">
        <v>116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202">
        <f>O143</f>
        <v>0</v>
      </c>
      <c r="P91" s="267"/>
      <c r="Q91" s="267"/>
      <c r="R91" s="267"/>
      <c r="S91" s="130"/>
    </row>
    <row r="92" spans="2:48" s="7" customFormat="1" ht="19.899999999999999" customHeight="1">
      <c r="B92" s="128"/>
      <c r="C92" s="129"/>
      <c r="D92" s="103" t="s">
        <v>117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202">
        <f>O160</f>
        <v>0</v>
      </c>
      <c r="P92" s="267"/>
      <c r="Q92" s="267"/>
      <c r="R92" s="267"/>
      <c r="S92" s="130"/>
    </row>
    <row r="93" spans="2:48" s="7" customFormat="1" ht="19.899999999999999" customHeight="1">
      <c r="B93" s="128"/>
      <c r="C93" s="129"/>
      <c r="D93" s="103" t="s">
        <v>118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202">
        <f>O167</f>
        <v>0</v>
      </c>
      <c r="P93" s="267"/>
      <c r="Q93" s="267"/>
      <c r="R93" s="267"/>
      <c r="S93" s="130"/>
    </row>
    <row r="94" spans="2:48" s="7" customFormat="1" ht="19.899999999999999" customHeight="1">
      <c r="B94" s="128"/>
      <c r="C94" s="129"/>
      <c r="D94" s="103" t="s">
        <v>120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202">
        <f>O179</f>
        <v>0</v>
      </c>
      <c r="P94" s="267"/>
      <c r="Q94" s="267"/>
      <c r="R94" s="267"/>
      <c r="S94" s="130"/>
    </row>
    <row r="95" spans="2:48" s="7" customFormat="1" ht="19.899999999999999" customHeight="1">
      <c r="B95" s="128"/>
      <c r="C95" s="129"/>
      <c r="D95" s="103" t="s">
        <v>121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202">
        <f>O186</f>
        <v>0</v>
      </c>
      <c r="P95" s="267"/>
      <c r="Q95" s="267"/>
      <c r="R95" s="267"/>
      <c r="S95" s="130"/>
    </row>
    <row r="96" spans="2:48" s="6" customFormat="1" ht="24.95" customHeight="1">
      <c r="B96" s="124"/>
      <c r="C96" s="125"/>
      <c r="D96" s="126" t="s">
        <v>122</v>
      </c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271">
        <f>O188</f>
        <v>0</v>
      </c>
      <c r="P96" s="268"/>
      <c r="Q96" s="268"/>
      <c r="R96" s="268"/>
      <c r="S96" s="127"/>
    </row>
    <row r="97" spans="2:66" s="7" customFormat="1" ht="19.899999999999999" customHeight="1">
      <c r="B97" s="128"/>
      <c r="C97" s="129"/>
      <c r="D97" s="103" t="s">
        <v>123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202">
        <f>O189</f>
        <v>0</v>
      </c>
      <c r="P97" s="267"/>
      <c r="Q97" s="267"/>
      <c r="R97" s="267"/>
      <c r="S97" s="130"/>
    </row>
    <row r="98" spans="2:66" s="6" customFormat="1" ht="21.75" customHeight="1">
      <c r="B98" s="124"/>
      <c r="C98" s="125"/>
      <c r="D98" s="126" t="s">
        <v>124</v>
      </c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246">
        <f>O196</f>
        <v>0</v>
      </c>
      <c r="P98" s="268"/>
      <c r="Q98" s="268"/>
      <c r="R98" s="268"/>
      <c r="S98" s="127"/>
    </row>
    <row r="99" spans="2:66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191"/>
      <c r="K99" s="37"/>
      <c r="L99" s="37"/>
      <c r="M99" s="37"/>
      <c r="N99" s="37"/>
      <c r="O99" s="37"/>
      <c r="P99" s="37"/>
      <c r="Q99" s="37"/>
      <c r="R99" s="37"/>
      <c r="S99" s="38"/>
    </row>
    <row r="100" spans="2:66" s="1" customFormat="1" ht="29.25" customHeight="1">
      <c r="B100" s="36"/>
      <c r="C100" s="123" t="s">
        <v>125</v>
      </c>
      <c r="D100" s="37"/>
      <c r="E100" s="37"/>
      <c r="F100" s="37"/>
      <c r="G100" s="37"/>
      <c r="H100" s="37"/>
      <c r="I100" s="37"/>
      <c r="J100" s="191"/>
      <c r="K100" s="37"/>
      <c r="L100" s="37"/>
      <c r="M100" s="37"/>
      <c r="N100" s="37"/>
      <c r="O100" s="269">
        <f>ROUND(O101+O102+O103+O104+O105+O106,2)</f>
        <v>0</v>
      </c>
      <c r="P100" s="270"/>
      <c r="Q100" s="270"/>
      <c r="R100" s="270"/>
      <c r="S100" s="38"/>
      <c r="U100" s="131"/>
      <c r="V100" s="132" t="s">
        <v>37</v>
      </c>
    </row>
    <row r="101" spans="2:66" s="1" customFormat="1" ht="18" customHeight="1">
      <c r="B101" s="133"/>
      <c r="C101" s="134"/>
      <c r="D101" s="289" t="s">
        <v>126</v>
      </c>
      <c r="E101" s="289"/>
      <c r="F101" s="289"/>
      <c r="G101" s="289"/>
      <c r="H101" s="289"/>
      <c r="I101" s="294"/>
      <c r="J101" s="294"/>
      <c r="K101" s="294"/>
      <c r="L101" s="294"/>
      <c r="M101" s="294"/>
      <c r="N101" s="294"/>
      <c r="O101" s="292">
        <f>ROUND(O88*U101,2)</f>
        <v>0</v>
      </c>
      <c r="P101" s="292"/>
      <c r="Q101" s="292"/>
      <c r="R101" s="292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127</v>
      </c>
      <c r="BA101" s="136"/>
      <c r="BB101" s="136"/>
      <c r="BC101" s="136"/>
      <c r="BD101" s="136"/>
      <c r="BE101" s="136"/>
      <c r="BF101" s="140">
        <f t="shared" ref="BF101:BF106" si="0">IF(V101="základná",O101,0)</f>
        <v>0</v>
      </c>
      <c r="BG101" s="140">
        <f t="shared" ref="BG101:BG106" si="1">IF(V101="znížená",O101,0)</f>
        <v>0</v>
      </c>
      <c r="BH101" s="140">
        <f t="shared" ref="BH101:BH106" si="2">IF(V101="zákl. prenesená",O101,0)</f>
        <v>0</v>
      </c>
      <c r="BI101" s="140">
        <f t="shared" ref="BI101:BI106" si="3">IF(V101="zníž. prenesená",O101,0)</f>
        <v>0</v>
      </c>
      <c r="BJ101" s="140">
        <f t="shared" ref="BJ101:BJ106" si="4">IF(V101="nulová",O101,0)</f>
        <v>0</v>
      </c>
      <c r="BK101" s="139" t="s">
        <v>128</v>
      </c>
      <c r="BL101" s="136"/>
      <c r="BM101" s="136"/>
      <c r="BN101" s="136"/>
    </row>
    <row r="102" spans="2:66" s="1" customFormat="1" ht="18" customHeight="1">
      <c r="B102" s="133"/>
      <c r="C102" s="134"/>
      <c r="D102" s="289" t="s">
        <v>129</v>
      </c>
      <c r="E102" s="289"/>
      <c r="F102" s="289"/>
      <c r="G102" s="289"/>
      <c r="H102" s="289"/>
      <c r="I102" s="294"/>
      <c r="J102" s="294"/>
      <c r="K102" s="294"/>
      <c r="L102" s="294"/>
      <c r="M102" s="294"/>
      <c r="N102" s="294"/>
      <c r="O102" s="292">
        <f>ROUND(O88*U102,2)</f>
        <v>0</v>
      </c>
      <c r="P102" s="292"/>
      <c r="Q102" s="292"/>
      <c r="R102" s="292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127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128</v>
      </c>
      <c r="BL102" s="136"/>
      <c r="BM102" s="136"/>
      <c r="BN102" s="136"/>
    </row>
    <row r="103" spans="2:66" s="1" customFormat="1" ht="18" customHeight="1">
      <c r="B103" s="133"/>
      <c r="C103" s="134"/>
      <c r="D103" s="289" t="s">
        <v>130</v>
      </c>
      <c r="E103" s="289"/>
      <c r="F103" s="289"/>
      <c r="G103" s="289"/>
      <c r="H103" s="289"/>
      <c r="I103" s="294"/>
      <c r="J103" s="294"/>
      <c r="K103" s="294"/>
      <c r="L103" s="294"/>
      <c r="M103" s="294"/>
      <c r="N103" s="294"/>
      <c r="O103" s="292">
        <f>ROUND(O88*U103,2)</f>
        <v>0</v>
      </c>
      <c r="P103" s="292"/>
      <c r="Q103" s="292"/>
      <c r="R103" s="292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127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128</v>
      </c>
      <c r="BL103" s="136"/>
      <c r="BM103" s="136"/>
      <c r="BN103" s="136"/>
    </row>
    <row r="104" spans="2:66" s="1" customFormat="1" ht="18" customHeight="1">
      <c r="B104" s="133"/>
      <c r="C104" s="134"/>
      <c r="D104" s="289" t="s">
        <v>131</v>
      </c>
      <c r="E104" s="289"/>
      <c r="F104" s="289"/>
      <c r="G104" s="289"/>
      <c r="H104" s="289"/>
      <c r="I104" s="294"/>
      <c r="J104" s="294"/>
      <c r="K104" s="294"/>
      <c r="L104" s="294"/>
      <c r="M104" s="294"/>
      <c r="N104" s="294"/>
      <c r="O104" s="292">
        <f>ROUND(O88*U104,2)</f>
        <v>0</v>
      </c>
      <c r="P104" s="292"/>
      <c r="Q104" s="292"/>
      <c r="R104" s="292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127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128</v>
      </c>
      <c r="BL104" s="136"/>
      <c r="BM104" s="136"/>
      <c r="BN104" s="136"/>
    </row>
    <row r="105" spans="2:66" s="1" customFormat="1" ht="18" customHeight="1">
      <c r="B105" s="133"/>
      <c r="C105" s="134"/>
      <c r="D105" s="289" t="s">
        <v>132</v>
      </c>
      <c r="E105" s="289"/>
      <c r="F105" s="289"/>
      <c r="G105" s="289"/>
      <c r="H105" s="289"/>
      <c r="I105" s="294"/>
      <c r="J105" s="294"/>
      <c r="K105" s="294"/>
      <c r="L105" s="294"/>
      <c r="M105" s="294"/>
      <c r="N105" s="294"/>
      <c r="O105" s="292">
        <f>ROUND(O88*U105,2)</f>
        <v>0</v>
      </c>
      <c r="P105" s="292"/>
      <c r="Q105" s="292"/>
      <c r="R105" s="292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127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128</v>
      </c>
      <c r="BL105" s="136"/>
      <c r="BM105" s="136"/>
      <c r="BN105" s="136"/>
    </row>
    <row r="106" spans="2:66" s="1" customFormat="1" ht="18" customHeight="1">
      <c r="B106" s="133"/>
      <c r="C106" s="134"/>
      <c r="D106" s="295" t="s">
        <v>133</v>
      </c>
      <c r="E106" s="294"/>
      <c r="F106" s="294"/>
      <c r="G106" s="294"/>
      <c r="H106" s="294"/>
      <c r="I106" s="294"/>
      <c r="J106" s="294"/>
      <c r="K106" s="294"/>
      <c r="L106" s="294"/>
      <c r="M106" s="294"/>
      <c r="N106" s="294"/>
      <c r="O106" s="292">
        <f>ROUND(O88*U106,2)</f>
        <v>0</v>
      </c>
      <c r="P106" s="292"/>
      <c r="Q106" s="292"/>
      <c r="R106" s="292"/>
      <c r="S106" s="135"/>
      <c r="T106" s="136"/>
      <c r="U106" s="141"/>
      <c r="V106" s="142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134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128</v>
      </c>
      <c r="BL106" s="136"/>
      <c r="BM106" s="136"/>
      <c r="BN106" s="136"/>
    </row>
    <row r="107" spans="2:66" s="1" customFormat="1">
      <c r="B107" s="36"/>
      <c r="C107" s="37"/>
      <c r="D107" s="37"/>
      <c r="E107" s="37"/>
      <c r="F107" s="37"/>
      <c r="G107" s="37"/>
      <c r="H107" s="37"/>
      <c r="I107" s="37"/>
      <c r="J107" s="191"/>
      <c r="K107" s="37"/>
      <c r="L107" s="37"/>
      <c r="M107" s="37"/>
      <c r="N107" s="37"/>
      <c r="O107" s="37"/>
      <c r="P107" s="37"/>
      <c r="Q107" s="37"/>
      <c r="R107" s="37"/>
      <c r="S107" s="38"/>
    </row>
    <row r="108" spans="2:66" s="1" customFormat="1" ht="29.25" customHeight="1">
      <c r="B108" s="36"/>
      <c r="C108" s="114" t="s">
        <v>99</v>
      </c>
      <c r="D108" s="115"/>
      <c r="E108" s="115"/>
      <c r="F108" s="115"/>
      <c r="G108" s="115"/>
      <c r="H108" s="115"/>
      <c r="I108" s="115"/>
      <c r="J108" s="196"/>
      <c r="K108" s="115"/>
      <c r="L108" s="115"/>
      <c r="M108" s="199">
        <f>ROUND(SUM(O88+O100),2)</f>
        <v>0</v>
      </c>
      <c r="N108" s="199"/>
      <c r="O108" s="199"/>
      <c r="P108" s="199"/>
      <c r="Q108" s="199"/>
      <c r="R108" s="199"/>
      <c r="S108" s="38"/>
    </row>
    <row r="109" spans="2:66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193"/>
      <c r="K109" s="61"/>
      <c r="L109" s="61"/>
      <c r="M109" s="61"/>
      <c r="N109" s="61"/>
      <c r="O109" s="61"/>
      <c r="P109" s="61"/>
      <c r="Q109" s="61"/>
      <c r="R109" s="61"/>
      <c r="S109" s="62"/>
    </row>
    <row r="113" spans="2:66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194"/>
      <c r="K113" s="64"/>
      <c r="L113" s="64"/>
      <c r="M113" s="64"/>
      <c r="N113" s="64"/>
      <c r="O113" s="64"/>
      <c r="P113" s="64"/>
      <c r="Q113" s="64"/>
      <c r="R113" s="64"/>
      <c r="S113" s="65"/>
    </row>
    <row r="114" spans="2:66" s="1" customFormat="1" ht="36.950000000000003" customHeight="1">
      <c r="B114" s="36"/>
      <c r="C114" s="212" t="s">
        <v>135</v>
      </c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264"/>
      <c r="S114" s="38"/>
    </row>
    <row r="115" spans="2:66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191"/>
      <c r="K115" s="37"/>
      <c r="L115" s="37"/>
      <c r="M115" s="37"/>
      <c r="N115" s="37"/>
      <c r="O115" s="37"/>
      <c r="P115" s="37"/>
      <c r="Q115" s="37"/>
      <c r="R115" s="37"/>
      <c r="S115" s="38"/>
    </row>
    <row r="116" spans="2:66" s="1" customFormat="1" ht="30" customHeight="1">
      <c r="B116" s="36"/>
      <c r="C116" s="31" t="s">
        <v>17</v>
      </c>
      <c r="D116" s="37"/>
      <c r="E116" s="37"/>
      <c r="F116" s="265" t="str">
        <f>F6</f>
        <v>Cyklotrasa Brezno - Valaská</v>
      </c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37"/>
      <c r="S116" s="38"/>
    </row>
    <row r="117" spans="2:66" s="1" customFormat="1" ht="36.950000000000003" customHeight="1">
      <c r="B117" s="36"/>
      <c r="C117" s="70" t="s">
        <v>106</v>
      </c>
      <c r="D117" s="37"/>
      <c r="E117" s="37"/>
      <c r="F117" s="214" t="str">
        <f>F7</f>
        <v xml:space="preserve">SO 02 - Lavka pre cyklistov </v>
      </c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37"/>
      <c r="S117" s="38"/>
    </row>
    <row r="118" spans="2:66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191"/>
      <c r="K118" s="37"/>
      <c r="L118" s="37"/>
      <c r="M118" s="37"/>
      <c r="N118" s="37"/>
      <c r="O118" s="37"/>
      <c r="P118" s="37"/>
      <c r="Q118" s="37"/>
      <c r="R118" s="37"/>
      <c r="S118" s="38"/>
    </row>
    <row r="119" spans="2:66" s="1" customFormat="1" ht="18" customHeight="1">
      <c r="B119" s="36"/>
      <c r="C119" s="31" t="s">
        <v>21</v>
      </c>
      <c r="D119" s="37"/>
      <c r="E119" s="37"/>
      <c r="F119" s="29" t="str">
        <f>F9</f>
        <v xml:space="preserve"> </v>
      </c>
      <c r="G119" s="37"/>
      <c r="H119" s="37"/>
      <c r="I119" s="37"/>
      <c r="J119" s="191"/>
      <c r="K119" s="37"/>
      <c r="L119" s="31" t="s">
        <v>23</v>
      </c>
      <c r="M119" s="37"/>
      <c r="N119" s="261">
        <f>IF(P9="","",P9)</f>
        <v>0</v>
      </c>
      <c r="O119" s="261"/>
      <c r="P119" s="261"/>
      <c r="Q119" s="261"/>
      <c r="R119" s="37"/>
      <c r="S119" s="38"/>
    </row>
    <row r="120" spans="2:66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191"/>
      <c r="K120" s="37"/>
      <c r="L120" s="37"/>
      <c r="M120" s="37"/>
      <c r="N120" s="37"/>
      <c r="O120" s="37"/>
      <c r="P120" s="37"/>
      <c r="Q120" s="37"/>
      <c r="R120" s="37"/>
      <c r="S120" s="38"/>
    </row>
    <row r="121" spans="2:66" s="1" customFormat="1" ht="15">
      <c r="B121" s="36"/>
      <c r="C121" s="31" t="s">
        <v>24</v>
      </c>
      <c r="D121" s="37"/>
      <c r="E121" s="37"/>
      <c r="F121" s="29" t="str">
        <f>E12</f>
        <v xml:space="preserve"> </v>
      </c>
      <c r="G121" s="37"/>
      <c r="H121" s="37"/>
      <c r="I121" s="37"/>
      <c r="J121" s="191"/>
      <c r="K121" s="37"/>
      <c r="L121" s="31" t="s">
        <v>29</v>
      </c>
      <c r="M121" s="37"/>
      <c r="N121" s="232" t="str">
        <f>E18</f>
        <v xml:space="preserve"> </v>
      </c>
      <c r="O121" s="232"/>
      <c r="P121" s="232"/>
      <c r="Q121" s="232"/>
      <c r="R121" s="232"/>
      <c r="S121" s="38"/>
    </row>
    <row r="122" spans="2:66" s="1" customFormat="1" ht="14.45" customHeight="1">
      <c r="B122" s="36"/>
      <c r="C122" s="31" t="s">
        <v>27</v>
      </c>
      <c r="D122" s="37"/>
      <c r="E122" s="37"/>
      <c r="F122" s="29" t="str">
        <f>IF(E15="","",E15)</f>
        <v>Vyplň údaj</v>
      </c>
      <c r="G122" s="37"/>
      <c r="H122" s="37"/>
      <c r="I122" s="37"/>
      <c r="J122" s="191"/>
      <c r="K122" s="37"/>
      <c r="L122" s="31" t="s">
        <v>32</v>
      </c>
      <c r="M122" s="37"/>
      <c r="N122" s="232" t="str">
        <f>E21</f>
        <v xml:space="preserve"> </v>
      </c>
      <c r="O122" s="232"/>
      <c r="P122" s="232"/>
      <c r="Q122" s="232"/>
      <c r="R122" s="232"/>
      <c r="S122" s="38"/>
    </row>
    <row r="123" spans="2:66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191"/>
      <c r="K123" s="37"/>
      <c r="L123" s="37"/>
      <c r="M123" s="37"/>
      <c r="N123" s="37"/>
      <c r="O123" s="37"/>
      <c r="P123" s="37"/>
      <c r="Q123" s="37"/>
      <c r="R123" s="37"/>
      <c r="S123" s="38"/>
    </row>
    <row r="124" spans="2:66" s="8" customFormat="1" ht="29.25" customHeight="1">
      <c r="B124" s="143"/>
      <c r="C124" s="144" t="s">
        <v>136</v>
      </c>
      <c r="D124" s="145" t="s">
        <v>137</v>
      </c>
      <c r="E124" s="145" t="s">
        <v>55</v>
      </c>
      <c r="F124" s="262" t="s">
        <v>138</v>
      </c>
      <c r="G124" s="262"/>
      <c r="H124" s="262"/>
      <c r="I124" s="262"/>
      <c r="J124" s="197" t="s">
        <v>589</v>
      </c>
      <c r="K124" s="145" t="s">
        <v>139</v>
      </c>
      <c r="L124" s="145" t="s">
        <v>140</v>
      </c>
      <c r="M124" s="262" t="s">
        <v>141</v>
      </c>
      <c r="N124" s="262"/>
      <c r="O124" s="262" t="s">
        <v>111</v>
      </c>
      <c r="P124" s="262"/>
      <c r="Q124" s="262"/>
      <c r="R124" s="263"/>
      <c r="S124" s="146"/>
      <c r="U124" s="77" t="s">
        <v>142</v>
      </c>
      <c r="V124" s="78" t="s">
        <v>37</v>
      </c>
      <c r="W124" s="78" t="s">
        <v>143</v>
      </c>
      <c r="X124" s="78" t="s">
        <v>144</v>
      </c>
      <c r="Y124" s="78" t="s">
        <v>145</v>
      </c>
      <c r="Z124" s="78" t="s">
        <v>146</v>
      </c>
      <c r="AA124" s="78" t="s">
        <v>147</v>
      </c>
      <c r="AB124" s="79" t="s">
        <v>148</v>
      </c>
    </row>
    <row r="125" spans="2:66" s="1" customFormat="1" ht="29.25" customHeight="1">
      <c r="B125" s="36"/>
      <c r="C125" s="81" t="s">
        <v>108</v>
      </c>
      <c r="D125" s="37"/>
      <c r="E125" s="37"/>
      <c r="F125" s="37"/>
      <c r="G125" s="37"/>
      <c r="H125" s="37"/>
      <c r="I125" s="37"/>
      <c r="J125" s="191"/>
      <c r="K125" s="37"/>
      <c r="L125" s="37"/>
      <c r="M125" s="37"/>
      <c r="N125" s="37"/>
      <c r="O125" s="244">
        <f>BL125</f>
        <v>0</v>
      </c>
      <c r="P125" s="245"/>
      <c r="Q125" s="245"/>
      <c r="R125" s="245"/>
      <c r="S125" s="38"/>
      <c r="U125" s="80"/>
      <c r="V125" s="52"/>
      <c r="W125" s="52"/>
      <c r="X125" s="147">
        <f>X126+X188+X196</f>
        <v>0</v>
      </c>
      <c r="Y125" s="52"/>
      <c r="Z125" s="147">
        <f>Z126+Z188+Z196</f>
        <v>3183.734888989999</v>
      </c>
      <c r="AA125" s="52"/>
      <c r="AB125" s="148">
        <f>AB126+AB188+AB196</f>
        <v>0</v>
      </c>
      <c r="AU125" s="20" t="s">
        <v>72</v>
      </c>
      <c r="AV125" s="20" t="s">
        <v>113</v>
      </c>
      <c r="BL125" s="149">
        <f>BL126+BL188+BL196</f>
        <v>0</v>
      </c>
    </row>
    <row r="126" spans="2:66" s="9" customFormat="1" ht="37.35" customHeight="1">
      <c r="B126" s="150"/>
      <c r="C126" s="151"/>
      <c r="D126" s="152" t="s">
        <v>114</v>
      </c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246">
        <f>BL126</f>
        <v>0</v>
      </c>
      <c r="P126" s="247"/>
      <c r="Q126" s="247"/>
      <c r="R126" s="247"/>
      <c r="S126" s="153"/>
      <c r="U126" s="154"/>
      <c r="V126" s="151"/>
      <c r="W126" s="151"/>
      <c r="X126" s="155">
        <f>X127+X143+X160+X167+X179+X186</f>
        <v>0</v>
      </c>
      <c r="Y126" s="151"/>
      <c r="Z126" s="155">
        <f>Z127+Z143+Z160+Z167+Z179+Z186</f>
        <v>2949.3094789899992</v>
      </c>
      <c r="AA126" s="151"/>
      <c r="AB126" s="156">
        <f>AB127+AB143+AB160+AB167+AB179+AB186</f>
        <v>0</v>
      </c>
      <c r="AS126" s="157" t="s">
        <v>15</v>
      </c>
      <c r="AU126" s="158" t="s">
        <v>72</v>
      </c>
      <c r="AV126" s="158" t="s">
        <v>73</v>
      </c>
      <c r="AZ126" s="157" t="s">
        <v>149</v>
      </c>
      <c r="BL126" s="159">
        <f>BL127+BL143+BL160+BL167+BL179+BL186</f>
        <v>0</v>
      </c>
    </row>
    <row r="127" spans="2:66" s="9" customFormat="1" ht="19.899999999999999" customHeight="1">
      <c r="B127" s="150"/>
      <c r="C127" s="151"/>
      <c r="D127" s="160" t="s">
        <v>115</v>
      </c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248">
        <f>BL127</f>
        <v>0</v>
      </c>
      <c r="P127" s="249"/>
      <c r="Q127" s="249"/>
      <c r="R127" s="249"/>
      <c r="S127" s="153"/>
      <c r="U127" s="154"/>
      <c r="V127" s="151"/>
      <c r="W127" s="151"/>
      <c r="X127" s="155">
        <f>SUM(X128:X142)</f>
        <v>0</v>
      </c>
      <c r="Y127" s="151"/>
      <c r="Z127" s="155">
        <f>SUM(Z128:Z142)</f>
        <v>579.91475400000002</v>
      </c>
      <c r="AA127" s="151"/>
      <c r="AB127" s="156">
        <f>SUM(AB128:AB142)</f>
        <v>0</v>
      </c>
      <c r="AS127" s="157" t="s">
        <v>15</v>
      </c>
      <c r="AU127" s="158" t="s">
        <v>72</v>
      </c>
      <c r="AV127" s="158" t="s">
        <v>15</v>
      </c>
      <c r="AZ127" s="157" t="s">
        <v>149</v>
      </c>
      <c r="BL127" s="159">
        <f>SUM(BL128:BL142)</f>
        <v>0</v>
      </c>
    </row>
    <row r="128" spans="2:66" s="1" customFormat="1" ht="25.5" customHeight="1">
      <c r="B128" s="133"/>
      <c r="C128" s="161" t="s">
        <v>15</v>
      </c>
      <c r="D128" s="161" t="s">
        <v>150</v>
      </c>
      <c r="E128" s="162" t="s">
        <v>452</v>
      </c>
      <c r="F128" s="260" t="s">
        <v>453</v>
      </c>
      <c r="G128" s="260"/>
      <c r="H128" s="260"/>
      <c r="I128" s="260"/>
      <c r="J128" s="198"/>
      <c r="K128" s="163" t="s">
        <v>164</v>
      </c>
      <c r="L128" s="296">
        <v>584.03599999999994</v>
      </c>
      <c r="M128" s="242">
        <v>0</v>
      </c>
      <c r="N128" s="242"/>
      <c r="O128" s="259">
        <f>ROUND(M128*L128,3)</f>
        <v>0</v>
      </c>
      <c r="P128" s="259"/>
      <c r="Q128" s="259"/>
      <c r="R128" s="259"/>
      <c r="S128" s="135"/>
      <c r="U128" s="164" t="s">
        <v>5</v>
      </c>
      <c r="V128" s="45" t="s">
        <v>40</v>
      </c>
      <c r="W128" s="37"/>
      <c r="X128" s="165">
        <f>W128*L128</f>
        <v>0</v>
      </c>
      <c r="Y128" s="165">
        <v>0</v>
      </c>
      <c r="Z128" s="165">
        <f>Y128*L128</f>
        <v>0</v>
      </c>
      <c r="AA128" s="165">
        <v>0</v>
      </c>
      <c r="AB128" s="166">
        <f>AA128*L128</f>
        <v>0</v>
      </c>
      <c r="AS128" s="20" t="s">
        <v>154</v>
      </c>
      <c r="AU128" s="20" t="s">
        <v>150</v>
      </c>
      <c r="AV128" s="20" t="s">
        <v>128</v>
      </c>
      <c r="AZ128" s="20" t="s">
        <v>149</v>
      </c>
      <c r="BF128" s="107">
        <f>IF(V128="základná",O128,0)</f>
        <v>0</v>
      </c>
      <c r="BG128" s="107">
        <f>IF(V128="znížená",O128,0)</f>
        <v>0</v>
      </c>
      <c r="BH128" s="107">
        <f>IF(V128="zákl. prenesená",O128,0)</f>
        <v>0</v>
      </c>
      <c r="BI128" s="107">
        <f>IF(V128="zníž. prenesená",O128,0)</f>
        <v>0</v>
      </c>
      <c r="BJ128" s="107">
        <f>IF(V128="nulová",O128,0)</f>
        <v>0</v>
      </c>
      <c r="BK128" s="20" t="s">
        <v>128</v>
      </c>
      <c r="BL128" s="167">
        <f>ROUND(M128*L128,3)</f>
        <v>0</v>
      </c>
      <c r="BM128" s="20" t="s">
        <v>154</v>
      </c>
      <c r="BN128" s="20" t="s">
        <v>128</v>
      </c>
    </row>
    <row r="129" spans="2:66" s="1" customFormat="1" ht="38.25" customHeight="1">
      <c r="B129" s="133"/>
      <c r="C129" s="161" t="s">
        <v>128</v>
      </c>
      <c r="D129" s="161" t="s">
        <v>150</v>
      </c>
      <c r="E129" s="162" t="s">
        <v>454</v>
      </c>
      <c r="F129" s="260" t="s">
        <v>455</v>
      </c>
      <c r="G129" s="260"/>
      <c r="H129" s="260"/>
      <c r="I129" s="260"/>
      <c r="J129" s="198"/>
      <c r="K129" s="163" t="s">
        <v>164</v>
      </c>
      <c r="L129" s="296">
        <v>668.6</v>
      </c>
      <c r="M129" s="242">
        <v>0</v>
      </c>
      <c r="N129" s="242"/>
      <c r="O129" s="259">
        <f>ROUND(M129*L129,3)</f>
        <v>0</v>
      </c>
      <c r="P129" s="259"/>
      <c r="Q129" s="259"/>
      <c r="R129" s="259"/>
      <c r="S129" s="135"/>
      <c r="U129" s="164" t="s">
        <v>5</v>
      </c>
      <c r="V129" s="45" t="s">
        <v>40</v>
      </c>
      <c r="W129" s="37"/>
      <c r="X129" s="165">
        <f>W129*L129</f>
        <v>0</v>
      </c>
      <c r="Y129" s="165">
        <v>1.5389999999999999E-2</v>
      </c>
      <c r="Z129" s="165">
        <f>Y129*L129</f>
        <v>10.289754</v>
      </c>
      <c r="AA129" s="165">
        <v>0</v>
      </c>
      <c r="AB129" s="166">
        <f>AA129*L129</f>
        <v>0</v>
      </c>
      <c r="AS129" s="20" t="s">
        <v>154</v>
      </c>
      <c r="AU129" s="20" t="s">
        <v>150</v>
      </c>
      <c r="AV129" s="20" t="s">
        <v>128</v>
      </c>
      <c r="AZ129" s="20" t="s">
        <v>149</v>
      </c>
      <c r="BF129" s="107">
        <f>IF(V129="základná",O129,0)</f>
        <v>0</v>
      </c>
      <c r="BG129" s="107">
        <f>IF(V129="znížená",O129,0)</f>
        <v>0</v>
      </c>
      <c r="BH129" s="107">
        <f>IF(V129="zákl. prenesená",O129,0)</f>
        <v>0</v>
      </c>
      <c r="BI129" s="107">
        <f>IF(V129="zníž. prenesená",O129,0)</f>
        <v>0</v>
      </c>
      <c r="BJ129" s="107">
        <f>IF(V129="nulová",O129,0)</f>
        <v>0</v>
      </c>
      <c r="BK129" s="20" t="s">
        <v>128</v>
      </c>
      <c r="BL129" s="167">
        <f>ROUND(M129*L129,3)</f>
        <v>0</v>
      </c>
      <c r="BM129" s="20" t="s">
        <v>154</v>
      </c>
      <c r="BN129" s="20" t="s">
        <v>456</v>
      </c>
    </row>
    <row r="130" spans="2:66" s="1" customFormat="1" ht="51" customHeight="1">
      <c r="B130" s="133"/>
      <c r="C130" s="161" t="s">
        <v>158</v>
      </c>
      <c r="D130" s="161" t="s">
        <v>150</v>
      </c>
      <c r="E130" s="162" t="s">
        <v>174</v>
      </c>
      <c r="F130" s="260" t="s">
        <v>175</v>
      </c>
      <c r="G130" s="260"/>
      <c r="H130" s="260"/>
      <c r="I130" s="260"/>
      <c r="J130" s="198"/>
      <c r="K130" s="163" t="s">
        <v>164</v>
      </c>
      <c r="L130" s="296">
        <v>668.6</v>
      </c>
      <c r="M130" s="242">
        <v>0</v>
      </c>
      <c r="N130" s="242"/>
      <c r="O130" s="259">
        <f>ROUND(M130*L130,3)</f>
        <v>0</v>
      </c>
      <c r="P130" s="259"/>
      <c r="Q130" s="259"/>
      <c r="R130" s="259"/>
      <c r="S130" s="135"/>
      <c r="U130" s="164" t="s">
        <v>5</v>
      </c>
      <c r="V130" s="45" t="s">
        <v>40</v>
      </c>
      <c r="W130" s="37"/>
      <c r="X130" s="165">
        <f>W130*L130</f>
        <v>0</v>
      </c>
      <c r="Y130" s="165">
        <v>0</v>
      </c>
      <c r="Z130" s="165">
        <f>Y130*L130</f>
        <v>0</v>
      </c>
      <c r="AA130" s="165">
        <v>0</v>
      </c>
      <c r="AB130" s="166">
        <f>AA130*L130</f>
        <v>0</v>
      </c>
      <c r="AS130" s="20" t="s">
        <v>154</v>
      </c>
      <c r="AU130" s="20" t="s">
        <v>150</v>
      </c>
      <c r="AV130" s="20" t="s">
        <v>128</v>
      </c>
      <c r="AZ130" s="20" t="s">
        <v>149</v>
      </c>
      <c r="BF130" s="107">
        <f>IF(V130="základná",O130,0)</f>
        <v>0</v>
      </c>
      <c r="BG130" s="107">
        <f>IF(V130="znížená",O130,0)</f>
        <v>0</v>
      </c>
      <c r="BH130" s="107">
        <f>IF(V130="zákl. prenesená",O130,0)</f>
        <v>0</v>
      </c>
      <c r="BI130" s="107">
        <f>IF(V130="zníž. prenesená",O130,0)</f>
        <v>0</v>
      </c>
      <c r="BJ130" s="107">
        <f>IF(V130="nulová",O130,0)</f>
        <v>0</v>
      </c>
      <c r="BK130" s="20" t="s">
        <v>128</v>
      </c>
      <c r="BL130" s="167">
        <f>ROUND(M130*L130,3)</f>
        <v>0</v>
      </c>
      <c r="BM130" s="20" t="s">
        <v>154</v>
      </c>
      <c r="BN130" s="20" t="s">
        <v>457</v>
      </c>
    </row>
    <row r="131" spans="2:66" s="10" customFormat="1" ht="16.5" customHeight="1">
      <c r="B131" s="174"/>
      <c r="C131" s="175"/>
      <c r="D131" s="175"/>
      <c r="E131" s="176" t="s">
        <v>5</v>
      </c>
      <c r="F131" s="283" t="s">
        <v>458</v>
      </c>
      <c r="G131" s="284"/>
      <c r="H131" s="284"/>
      <c r="I131" s="284"/>
      <c r="J131" s="175"/>
      <c r="K131" s="175"/>
      <c r="L131" s="307">
        <v>668.6</v>
      </c>
      <c r="M131" s="175"/>
      <c r="N131" s="175"/>
      <c r="O131" s="175"/>
      <c r="P131" s="175"/>
      <c r="Q131" s="175"/>
      <c r="R131" s="175"/>
      <c r="S131" s="177"/>
      <c r="U131" s="178"/>
      <c r="V131" s="175"/>
      <c r="W131" s="175"/>
      <c r="X131" s="175"/>
      <c r="Y131" s="175"/>
      <c r="Z131" s="175"/>
      <c r="AA131" s="175"/>
      <c r="AB131" s="179"/>
      <c r="AU131" s="180" t="s">
        <v>459</v>
      </c>
      <c r="AV131" s="180" t="s">
        <v>128</v>
      </c>
      <c r="AW131" s="10" t="s">
        <v>128</v>
      </c>
      <c r="AX131" s="10" t="s">
        <v>30</v>
      </c>
      <c r="AY131" s="10" t="s">
        <v>15</v>
      </c>
      <c r="AZ131" s="180" t="s">
        <v>149</v>
      </c>
    </row>
    <row r="132" spans="2:66" s="1" customFormat="1" ht="51" customHeight="1">
      <c r="B132" s="133"/>
      <c r="C132" s="161" t="s">
        <v>154</v>
      </c>
      <c r="D132" s="161" t="s">
        <v>150</v>
      </c>
      <c r="E132" s="162" t="s">
        <v>177</v>
      </c>
      <c r="F132" s="260" t="s">
        <v>178</v>
      </c>
      <c r="G132" s="260"/>
      <c r="H132" s="260"/>
      <c r="I132" s="260"/>
      <c r="J132" s="198"/>
      <c r="K132" s="163" t="s">
        <v>164</v>
      </c>
      <c r="L132" s="296">
        <v>668.6</v>
      </c>
      <c r="M132" s="242">
        <v>0</v>
      </c>
      <c r="N132" s="242"/>
      <c r="O132" s="259">
        <f t="shared" ref="O132:O137" si="5">ROUND(M132*L132,3)</f>
        <v>0</v>
      </c>
      <c r="P132" s="259"/>
      <c r="Q132" s="259"/>
      <c r="R132" s="259"/>
      <c r="S132" s="135"/>
      <c r="U132" s="164" t="s">
        <v>5</v>
      </c>
      <c r="V132" s="45" t="s">
        <v>40</v>
      </c>
      <c r="W132" s="37"/>
      <c r="X132" s="165">
        <f t="shared" ref="X132:X137" si="6">W132*L132</f>
        <v>0</v>
      </c>
      <c r="Y132" s="165">
        <v>0</v>
      </c>
      <c r="Z132" s="165">
        <f t="shared" ref="Z132:Z137" si="7">Y132*L132</f>
        <v>0</v>
      </c>
      <c r="AA132" s="165">
        <v>0</v>
      </c>
      <c r="AB132" s="166">
        <f t="shared" ref="AB132:AB137" si="8">AA132*L132</f>
        <v>0</v>
      </c>
      <c r="AS132" s="20" t="s">
        <v>154</v>
      </c>
      <c r="AU132" s="20" t="s">
        <v>150</v>
      </c>
      <c r="AV132" s="20" t="s">
        <v>128</v>
      </c>
      <c r="AZ132" s="20" t="s">
        <v>149</v>
      </c>
      <c r="BF132" s="107">
        <f t="shared" ref="BF132:BF137" si="9">IF(V132="základná",O132,0)</f>
        <v>0</v>
      </c>
      <c r="BG132" s="107">
        <f t="shared" ref="BG132:BG137" si="10">IF(V132="znížená",O132,0)</f>
        <v>0</v>
      </c>
      <c r="BH132" s="107">
        <f t="shared" ref="BH132:BH137" si="11">IF(V132="zákl. prenesená",O132,0)</f>
        <v>0</v>
      </c>
      <c r="BI132" s="107">
        <f t="shared" ref="BI132:BI137" si="12">IF(V132="zníž. prenesená",O132,0)</f>
        <v>0</v>
      </c>
      <c r="BJ132" s="107">
        <f t="shared" ref="BJ132:BJ137" si="13">IF(V132="nulová",O132,0)</f>
        <v>0</v>
      </c>
      <c r="BK132" s="20" t="s">
        <v>128</v>
      </c>
      <c r="BL132" s="167">
        <f t="shared" ref="BL132:BL137" si="14">ROUND(M132*L132,3)</f>
        <v>0</v>
      </c>
      <c r="BM132" s="20" t="s">
        <v>154</v>
      </c>
      <c r="BN132" s="20" t="s">
        <v>460</v>
      </c>
    </row>
    <row r="133" spans="2:66" s="1" customFormat="1" ht="38.25" customHeight="1">
      <c r="B133" s="133"/>
      <c r="C133" s="161" t="s">
        <v>166</v>
      </c>
      <c r="D133" s="161" t="s">
        <v>150</v>
      </c>
      <c r="E133" s="162" t="s">
        <v>461</v>
      </c>
      <c r="F133" s="260" t="s">
        <v>462</v>
      </c>
      <c r="G133" s="260"/>
      <c r="H133" s="260"/>
      <c r="I133" s="260"/>
      <c r="J133" s="198"/>
      <c r="K133" s="163" t="s">
        <v>164</v>
      </c>
      <c r="L133" s="296">
        <v>584.03599999999994</v>
      </c>
      <c r="M133" s="242">
        <v>0</v>
      </c>
      <c r="N133" s="242"/>
      <c r="O133" s="259">
        <f t="shared" si="5"/>
        <v>0</v>
      </c>
      <c r="P133" s="259"/>
      <c r="Q133" s="259"/>
      <c r="R133" s="259"/>
      <c r="S133" s="135"/>
      <c r="U133" s="164" t="s">
        <v>5</v>
      </c>
      <c r="V133" s="45" t="s">
        <v>40</v>
      </c>
      <c r="W133" s="37"/>
      <c r="X133" s="165">
        <f t="shared" si="6"/>
        <v>0</v>
      </c>
      <c r="Y133" s="165">
        <v>0</v>
      </c>
      <c r="Z133" s="165">
        <f t="shared" si="7"/>
        <v>0</v>
      </c>
      <c r="AA133" s="165">
        <v>0</v>
      </c>
      <c r="AB133" s="166">
        <f t="shared" si="8"/>
        <v>0</v>
      </c>
      <c r="AS133" s="20" t="s">
        <v>154</v>
      </c>
      <c r="AU133" s="20" t="s">
        <v>150</v>
      </c>
      <c r="AV133" s="20" t="s">
        <v>128</v>
      </c>
      <c r="AZ133" s="20" t="s">
        <v>149</v>
      </c>
      <c r="BF133" s="107">
        <f t="shared" si="9"/>
        <v>0</v>
      </c>
      <c r="BG133" s="107">
        <f t="shared" si="10"/>
        <v>0</v>
      </c>
      <c r="BH133" s="107">
        <f t="shared" si="11"/>
        <v>0</v>
      </c>
      <c r="BI133" s="107">
        <f t="shared" si="12"/>
        <v>0</v>
      </c>
      <c r="BJ133" s="107">
        <f t="shared" si="13"/>
        <v>0</v>
      </c>
      <c r="BK133" s="20" t="s">
        <v>128</v>
      </c>
      <c r="BL133" s="167">
        <f t="shared" si="14"/>
        <v>0</v>
      </c>
      <c r="BM133" s="20" t="s">
        <v>154</v>
      </c>
      <c r="BN133" s="20" t="s">
        <v>154</v>
      </c>
    </row>
    <row r="134" spans="2:66" s="1" customFormat="1" ht="38.25" customHeight="1">
      <c r="B134" s="133"/>
      <c r="C134" s="161" t="s">
        <v>161</v>
      </c>
      <c r="D134" s="161" t="s">
        <v>150</v>
      </c>
      <c r="E134" s="162" t="s">
        <v>463</v>
      </c>
      <c r="F134" s="260" t="s">
        <v>464</v>
      </c>
      <c r="G134" s="260"/>
      <c r="H134" s="260"/>
      <c r="I134" s="260"/>
      <c r="J134" s="198"/>
      <c r="K134" s="163" t="s">
        <v>164</v>
      </c>
      <c r="L134" s="296">
        <v>668.6</v>
      </c>
      <c r="M134" s="242">
        <v>0</v>
      </c>
      <c r="N134" s="242"/>
      <c r="O134" s="259">
        <f t="shared" si="5"/>
        <v>0</v>
      </c>
      <c r="P134" s="259"/>
      <c r="Q134" s="259"/>
      <c r="R134" s="259"/>
      <c r="S134" s="135"/>
      <c r="U134" s="164" t="s">
        <v>5</v>
      </c>
      <c r="V134" s="45" t="s">
        <v>40</v>
      </c>
      <c r="W134" s="37"/>
      <c r="X134" s="165">
        <f t="shared" si="6"/>
        <v>0</v>
      </c>
      <c r="Y134" s="165">
        <v>0</v>
      </c>
      <c r="Z134" s="165">
        <f t="shared" si="7"/>
        <v>0</v>
      </c>
      <c r="AA134" s="165">
        <v>0</v>
      </c>
      <c r="AB134" s="166">
        <f t="shared" si="8"/>
        <v>0</v>
      </c>
      <c r="AS134" s="20" t="s">
        <v>154</v>
      </c>
      <c r="AU134" s="20" t="s">
        <v>150</v>
      </c>
      <c r="AV134" s="20" t="s">
        <v>128</v>
      </c>
      <c r="AZ134" s="20" t="s">
        <v>149</v>
      </c>
      <c r="BF134" s="107">
        <f t="shared" si="9"/>
        <v>0</v>
      </c>
      <c r="BG134" s="107">
        <f t="shared" si="10"/>
        <v>0</v>
      </c>
      <c r="BH134" s="107">
        <f t="shared" si="11"/>
        <v>0</v>
      </c>
      <c r="BI134" s="107">
        <f t="shared" si="12"/>
        <v>0</v>
      </c>
      <c r="BJ134" s="107">
        <f t="shared" si="13"/>
        <v>0</v>
      </c>
      <c r="BK134" s="20" t="s">
        <v>128</v>
      </c>
      <c r="BL134" s="167">
        <f t="shared" si="14"/>
        <v>0</v>
      </c>
      <c r="BM134" s="20" t="s">
        <v>154</v>
      </c>
      <c r="BN134" s="20" t="s">
        <v>465</v>
      </c>
    </row>
    <row r="135" spans="2:66" s="1" customFormat="1" ht="38.25" customHeight="1">
      <c r="B135" s="133"/>
      <c r="C135" s="161" t="s">
        <v>173</v>
      </c>
      <c r="D135" s="161" t="s">
        <v>150</v>
      </c>
      <c r="E135" s="162" t="s">
        <v>466</v>
      </c>
      <c r="F135" s="260" t="s">
        <v>467</v>
      </c>
      <c r="G135" s="260"/>
      <c r="H135" s="260"/>
      <c r="I135" s="260"/>
      <c r="J135" s="198"/>
      <c r="K135" s="163" t="s">
        <v>164</v>
      </c>
      <c r="L135" s="296">
        <v>584.03599999999994</v>
      </c>
      <c r="M135" s="242">
        <v>0</v>
      </c>
      <c r="N135" s="242"/>
      <c r="O135" s="259">
        <f t="shared" si="5"/>
        <v>0</v>
      </c>
      <c r="P135" s="259"/>
      <c r="Q135" s="259"/>
      <c r="R135" s="259"/>
      <c r="S135" s="135"/>
      <c r="U135" s="164" t="s">
        <v>5</v>
      </c>
      <c r="V135" s="45" t="s">
        <v>40</v>
      </c>
      <c r="W135" s="37"/>
      <c r="X135" s="165">
        <f t="shared" si="6"/>
        <v>0</v>
      </c>
      <c r="Y135" s="165">
        <v>0</v>
      </c>
      <c r="Z135" s="165">
        <f t="shared" si="7"/>
        <v>0</v>
      </c>
      <c r="AA135" s="165">
        <v>0</v>
      </c>
      <c r="AB135" s="166">
        <f t="shared" si="8"/>
        <v>0</v>
      </c>
      <c r="AS135" s="20" t="s">
        <v>154</v>
      </c>
      <c r="AU135" s="20" t="s">
        <v>150</v>
      </c>
      <c r="AV135" s="20" t="s">
        <v>128</v>
      </c>
      <c r="AZ135" s="20" t="s">
        <v>149</v>
      </c>
      <c r="BF135" s="107">
        <f t="shared" si="9"/>
        <v>0</v>
      </c>
      <c r="BG135" s="107">
        <f t="shared" si="10"/>
        <v>0</v>
      </c>
      <c r="BH135" s="107">
        <f t="shared" si="11"/>
        <v>0</v>
      </c>
      <c r="BI135" s="107">
        <f t="shared" si="12"/>
        <v>0</v>
      </c>
      <c r="BJ135" s="107">
        <f t="shared" si="13"/>
        <v>0</v>
      </c>
      <c r="BK135" s="20" t="s">
        <v>128</v>
      </c>
      <c r="BL135" s="167">
        <f t="shared" si="14"/>
        <v>0</v>
      </c>
      <c r="BM135" s="20" t="s">
        <v>154</v>
      </c>
      <c r="BN135" s="20" t="s">
        <v>161</v>
      </c>
    </row>
    <row r="136" spans="2:66" s="1" customFormat="1" ht="25.5" customHeight="1">
      <c r="B136" s="133"/>
      <c r="C136" s="161" t="s">
        <v>165</v>
      </c>
      <c r="D136" s="161" t="s">
        <v>150</v>
      </c>
      <c r="E136" s="162" t="s">
        <v>181</v>
      </c>
      <c r="F136" s="260" t="s">
        <v>468</v>
      </c>
      <c r="G136" s="260"/>
      <c r="H136" s="260"/>
      <c r="I136" s="260"/>
      <c r="J136" s="198"/>
      <c r="K136" s="163" t="s">
        <v>164</v>
      </c>
      <c r="L136" s="296">
        <v>668.6</v>
      </c>
      <c r="M136" s="242">
        <v>0</v>
      </c>
      <c r="N136" s="242"/>
      <c r="O136" s="259">
        <f t="shared" si="5"/>
        <v>0</v>
      </c>
      <c r="P136" s="259"/>
      <c r="Q136" s="259"/>
      <c r="R136" s="259"/>
      <c r="S136" s="135"/>
      <c r="U136" s="164" t="s">
        <v>5</v>
      </c>
      <c r="V136" s="45" t="s">
        <v>40</v>
      </c>
      <c r="W136" s="37"/>
      <c r="X136" s="165">
        <f t="shared" si="6"/>
        <v>0</v>
      </c>
      <c r="Y136" s="165">
        <v>0</v>
      </c>
      <c r="Z136" s="165">
        <f t="shared" si="7"/>
        <v>0</v>
      </c>
      <c r="AA136" s="165">
        <v>0</v>
      </c>
      <c r="AB136" s="166">
        <f t="shared" si="8"/>
        <v>0</v>
      </c>
      <c r="AS136" s="20" t="s">
        <v>154</v>
      </c>
      <c r="AU136" s="20" t="s">
        <v>150</v>
      </c>
      <c r="AV136" s="20" t="s">
        <v>128</v>
      </c>
      <c r="AZ136" s="20" t="s">
        <v>149</v>
      </c>
      <c r="BF136" s="107">
        <f t="shared" si="9"/>
        <v>0</v>
      </c>
      <c r="BG136" s="107">
        <f t="shared" si="10"/>
        <v>0</v>
      </c>
      <c r="BH136" s="107">
        <f t="shared" si="11"/>
        <v>0</v>
      </c>
      <c r="BI136" s="107">
        <f t="shared" si="12"/>
        <v>0</v>
      </c>
      <c r="BJ136" s="107">
        <f t="shared" si="13"/>
        <v>0</v>
      </c>
      <c r="BK136" s="20" t="s">
        <v>128</v>
      </c>
      <c r="BL136" s="167">
        <f t="shared" si="14"/>
        <v>0</v>
      </c>
      <c r="BM136" s="20" t="s">
        <v>154</v>
      </c>
      <c r="BN136" s="20" t="s">
        <v>469</v>
      </c>
    </row>
    <row r="137" spans="2:66" s="1" customFormat="1" ht="25.5" customHeight="1">
      <c r="B137" s="133"/>
      <c r="C137" s="161" t="s">
        <v>180</v>
      </c>
      <c r="D137" s="161" t="s">
        <v>150</v>
      </c>
      <c r="E137" s="162" t="s">
        <v>470</v>
      </c>
      <c r="F137" s="260" t="s">
        <v>471</v>
      </c>
      <c r="G137" s="260"/>
      <c r="H137" s="260"/>
      <c r="I137" s="260"/>
      <c r="J137" s="198"/>
      <c r="K137" s="163" t="s">
        <v>356</v>
      </c>
      <c r="L137" s="296">
        <v>2798.28</v>
      </c>
      <c r="M137" s="242">
        <v>0</v>
      </c>
      <c r="N137" s="242"/>
      <c r="O137" s="259">
        <f t="shared" si="5"/>
        <v>0</v>
      </c>
      <c r="P137" s="259"/>
      <c r="Q137" s="259"/>
      <c r="R137" s="259"/>
      <c r="S137" s="135"/>
      <c r="U137" s="164" t="s">
        <v>5</v>
      </c>
      <c r="V137" s="45" t="s">
        <v>40</v>
      </c>
      <c r="W137" s="37"/>
      <c r="X137" s="165">
        <f t="shared" si="6"/>
        <v>0</v>
      </c>
      <c r="Y137" s="165">
        <v>0</v>
      </c>
      <c r="Z137" s="165">
        <f t="shared" si="7"/>
        <v>0</v>
      </c>
      <c r="AA137" s="165">
        <v>0</v>
      </c>
      <c r="AB137" s="166">
        <f t="shared" si="8"/>
        <v>0</v>
      </c>
      <c r="AS137" s="20" t="s">
        <v>154</v>
      </c>
      <c r="AU137" s="20" t="s">
        <v>150</v>
      </c>
      <c r="AV137" s="20" t="s">
        <v>128</v>
      </c>
      <c r="AZ137" s="20" t="s">
        <v>149</v>
      </c>
      <c r="BF137" s="107">
        <f t="shared" si="9"/>
        <v>0</v>
      </c>
      <c r="BG137" s="107">
        <f t="shared" si="10"/>
        <v>0</v>
      </c>
      <c r="BH137" s="107">
        <f t="shared" si="11"/>
        <v>0</v>
      </c>
      <c r="BI137" s="107">
        <f t="shared" si="12"/>
        <v>0</v>
      </c>
      <c r="BJ137" s="107">
        <f t="shared" si="13"/>
        <v>0</v>
      </c>
      <c r="BK137" s="20" t="s">
        <v>128</v>
      </c>
      <c r="BL137" s="167">
        <f t="shared" si="14"/>
        <v>0</v>
      </c>
      <c r="BM137" s="20" t="s">
        <v>154</v>
      </c>
      <c r="BN137" s="20" t="s">
        <v>472</v>
      </c>
    </row>
    <row r="138" spans="2:66" s="11" customFormat="1" ht="16.5" customHeight="1">
      <c r="B138" s="181"/>
      <c r="C138" s="182"/>
      <c r="D138" s="182"/>
      <c r="E138" s="183" t="s">
        <v>5</v>
      </c>
      <c r="F138" s="285" t="s">
        <v>473</v>
      </c>
      <c r="G138" s="286"/>
      <c r="H138" s="286"/>
      <c r="I138" s="286"/>
      <c r="J138" s="182"/>
      <c r="K138" s="182"/>
      <c r="L138" s="308" t="s">
        <v>5</v>
      </c>
      <c r="M138" s="182"/>
      <c r="N138" s="182"/>
      <c r="O138" s="182"/>
      <c r="P138" s="182"/>
      <c r="Q138" s="182"/>
      <c r="R138" s="182"/>
      <c r="S138" s="184"/>
      <c r="U138" s="185"/>
      <c r="V138" s="182"/>
      <c r="W138" s="182"/>
      <c r="X138" s="182"/>
      <c r="Y138" s="182"/>
      <c r="Z138" s="182"/>
      <c r="AA138" s="182"/>
      <c r="AB138" s="186"/>
      <c r="AU138" s="187" t="s">
        <v>459</v>
      </c>
      <c r="AV138" s="187" t="s">
        <v>128</v>
      </c>
      <c r="AW138" s="11" t="s">
        <v>15</v>
      </c>
      <c r="AX138" s="11" t="s">
        <v>30</v>
      </c>
      <c r="AY138" s="11" t="s">
        <v>73</v>
      </c>
      <c r="AZ138" s="187" t="s">
        <v>149</v>
      </c>
    </row>
    <row r="139" spans="2:66" s="10" customFormat="1" ht="16.5" customHeight="1">
      <c r="B139" s="174"/>
      <c r="C139" s="175"/>
      <c r="D139" s="175"/>
      <c r="E139" s="176" t="s">
        <v>5</v>
      </c>
      <c r="F139" s="287" t="s">
        <v>474</v>
      </c>
      <c r="G139" s="288"/>
      <c r="H139" s="288"/>
      <c r="I139" s="288"/>
      <c r="J139" s="175"/>
      <c r="K139" s="175"/>
      <c r="L139" s="307">
        <v>2798.28</v>
      </c>
      <c r="M139" s="175"/>
      <c r="N139" s="175"/>
      <c r="O139" s="175"/>
      <c r="P139" s="175"/>
      <c r="Q139" s="175"/>
      <c r="R139" s="175"/>
      <c r="S139" s="177"/>
      <c r="U139" s="178"/>
      <c r="V139" s="175"/>
      <c r="W139" s="175"/>
      <c r="X139" s="175"/>
      <c r="Y139" s="175"/>
      <c r="Z139" s="175"/>
      <c r="AA139" s="175"/>
      <c r="AB139" s="179"/>
      <c r="AU139" s="180" t="s">
        <v>459</v>
      </c>
      <c r="AV139" s="180" t="s">
        <v>128</v>
      </c>
      <c r="AW139" s="10" t="s">
        <v>128</v>
      </c>
      <c r="AX139" s="10" t="s">
        <v>30</v>
      </c>
      <c r="AY139" s="10" t="s">
        <v>15</v>
      </c>
      <c r="AZ139" s="180" t="s">
        <v>149</v>
      </c>
    </row>
    <row r="140" spans="2:66" s="1" customFormat="1" ht="38.25" customHeight="1">
      <c r="B140" s="133"/>
      <c r="C140" s="161" t="s">
        <v>169</v>
      </c>
      <c r="D140" s="161" t="s">
        <v>150</v>
      </c>
      <c r="E140" s="162" t="s">
        <v>475</v>
      </c>
      <c r="F140" s="260" t="s">
        <v>476</v>
      </c>
      <c r="G140" s="260"/>
      <c r="H140" s="260"/>
      <c r="I140" s="260"/>
      <c r="J140" s="198"/>
      <c r="K140" s="163" t="s">
        <v>164</v>
      </c>
      <c r="L140" s="296">
        <v>325.5</v>
      </c>
      <c r="M140" s="242">
        <v>0</v>
      </c>
      <c r="N140" s="242"/>
      <c r="O140" s="259">
        <f>ROUND(M140*L140,3)</f>
        <v>0</v>
      </c>
      <c r="P140" s="259"/>
      <c r="Q140" s="259"/>
      <c r="R140" s="259"/>
      <c r="S140" s="135"/>
      <c r="U140" s="164" t="s">
        <v>5</v>
      </c>
      <c r="V140" s="45" t="s">
        <v>40</v>
      </c>
      <c r="W140" s="37"/>
      <c r="X140" s="165">
        <f>W140*L140</f>
        <v>0</v>
      </c>
      <c r="Y140" s="165">
        <v>0</v>
      </c>
      <c r="Z140" s="165">
        <f>Y140*L140</f>
        <v>0</v>
      </c>
      <c r="AA140" s="165">
        <v>0</v>
      </c>
      <c r="AB140" s="166">
        <f>AA140*L140</f>
        <v>0</v>
      </c>
      <c r="AS140" s="20" t="s">
        <v>154</v>
      </c>
      <c r="AU140" s="20" t="s">
        <v>150</v>
      </c>
      <c r="AV140" s="20" t="s">
        <v>128</v>
      </c>
      <c r="AZ140" s="20" t="s">
        <v>149</v>
      </c>
      <c r="BF140" s="107">
        <f>IF(V140="základná",O140,0)</f>
        <v>0</v>
      </c>
      <c r="BG140" s="107">
        <f>IF(V140="znížená",O140,0)</f>
        <v>0</v>
      </c>
      <c r="BH140" s="107">
        <f>IF(V140="zákl. prenesená",O140,0)</f>
        <v>0</v>
      </c>
      <c r="BI140" s="107">
        <f>IF(V140="zníž. prenesená",O140,0)</f>
        <v>0</v>
      </c>
      <c r="BJ140" s="107">
        <f>IF(V140="nulová",O140,0)</f>
        <v>0</v>
      </c>
      <c r="BK140" s="20" t="s">
        <v>128</v>
      </c>
      <c r="BL140" s="167">
        <f>ROUND(M140*L140,3)</f>
        <v>0</v>
      </c>
      <c r="BM140" s="20" t="s">
        <v>154</v>
      </c>
      <c r="BN140" s="20" t="s">
        <v>477</v>
      </c>
    </row>
    <row r="141" spans="2:66" s="1" customFormat="1" ht="25.5" customHeight="1">
      <c r="B141" s="133"/>
      <c r="C141" s="168" t="s">
        <v>186</v>
      </c>
      <c r="D141" s="168" t="s">
        <v>190</v>
      </c>
      <c r="E141" s="169" t="s">
        <v>478</v>
      </c>
      <c r="F141" s="256" t="s">
        <v>479</v>
      </c>
      <c r="G141" s="256"/>
      <c r="H141" s="256"/>
      <c r="I141" s="256"/>
      <c r="J141" s="170"/>
      <c r="K141" s="171" t="s">
        <v>356</v>
      </c>
      <c r="L141" s="297">
        <v>569.625</v>
      </c>
      <c r="M141" s="257">
        <v>0</v>
      </c>
      <c r="N141" s="257"/>
      <c r="O141" s="258">
        <f>ROUND(M141*L141,3)</f>
        <v>0</v>
      </c>
      <c r="P141" s="259"/>
      <c r="Q141" s="259"/>
      <c r="R141" s="259"/>
      <c r="S141" s="135"/>
      <c r="U141" s="164" t="s">
        <v>5</v>
      </c>
      <c r="V141" s="45" t="s">
        <v>40</v>
      </c>
      <c r="W141" s="37"/>
      <c r="X141" s="165">
        <f>W141*L141</f>
        <v>0</v>
      </c>
      <c r="Y141" s="165">
        <v>1</v>
      </c>
      <c r="Z141" s="165">
        <f>Y141*L141</f>
        <v>569.625</v>
      </c>
      <c r="AA141" s="165">
        <v>0</v>
      </c>
      <c r="AB141" s="166">
        <f>AA141*L141</f>
        <v>0</v>
      </c>
      <c r="AS141" s="20" t="s">
        <v>165</v>
      </c>
      <c r="AU141" s="20" t="s">
        <v>190</v>
      </c>
      <c r="AV141" s="20" t="s">
        <v>128</v>
      </c>
      <c r="AZ141" s="20" t="s">
        <v>149</v>
      </c>
      <c r="BF141" s="107">
        <f>IF(V141="základná",O141,0)</f>
        <v>0</v>
      </c>
      <c r="BG141" s="107">
        <f>IF(V141="znížená",O141,0)</f>
        <v>0</v>
      </c>
      <c r="BH141" s="107">
        <f>IF(V141="zákl. prenesená",O141,0)</f>
        <v>0</v>
      </c>
      <c r="BI141" s="107">
        <f>IF(V141="zníž. prenesená",O141,0)</f>
        <v>0</v>
      </c>
      <c r="BJ141" s="107">
        <f>IF(V141="nulová",O141,0)</f>
        <v>0</v>
      </c>
      <c r="BK141" s="20" t="s">
        <v>128</v>
      </c>
      <c r="BL141" s="167">
        <f>ROUND(M141*L141,3)</f>
        <v>0</v>
      </c>
      <c r="BM141" s="20" t="s">
        <v>154</v>
      </c>
      <c r="BN141" s="20" t="s">
        <v>480</v>
      </c>
    </row>
    <row r="142" spans="2:66" s="10" customFormat="1" ht="16.5" customHeight="1">
      <c r="B142" s="174"/>
      <c r="C142" s="175"/>
      <c r="D142" s="175"/>
      <c r="E142" s="176" t="s">
        <v>5</v>
      </c>
      <c r="F142" s="283" t="s">
        <v>481</v>
      </c>
      <c r="G142" s="284"/>
      <c r="H142" s="284"/>
      <c r="I142" s="284"/>
      <c r="J142" s="175"/>
      <c r="K142" s="175"/>
      <c r="L142" s="307">
        <v>569.625</v>
      </c>
      <c r="M142" s="175"/>
      <c r="N142" s="175"/>
      <c r="O142" s="175"/>
      <c r="P142" s="175"/>
      <c r="Q142" s="175"/>
      <c r="R142" s="175"/>
      <c r="S142" s="177"/>
      <c r="U142" s="178"/>
      <c r="V142" s="175"/>
      <c r="W142" s="175"/>
      <c r="X142" s="175"/>
      <c r="Y142" s="175"/>
      <c r="Z142" s="175"/>
      <c r="AA142" s="175"/>
      <c r="AB142" s="179"/>
      <c r="AU142" s="180" t="s">
        <v>459</v>
      </c>
      <c r="AV142" s="180" t="s">
        <v>128</v>
      </c>
      <c r="AW142" s="10" t="s">
        <v>128</v>
      </c>
      <c r="AX142" s="10" t="s">
        <v>30</v>
      </c>
      <c r="AY142" s="10" t="s">
        <v>15</v>
      </c>
      <c r="AZ142" s="180" t="s">
        <v>149</v>
      </c>
    </row>
    <row r="143" spans="2:66" s="9" customFormat="1" ht="29.85" customHeight="1">
      <c r="B143" s="150"/>
      <c r="C143" s="151"/>
      <c r="D143" s="160" t="s">
        <v>116</v>
      </c>
      <c r="E143" s="160"/>
      <c r="F143" s="160"/>
      <c r="G143" s="160"/>
      <c r="H143" s="160"/>
      <c r="I143" s="160"/>
      <c r="J143" s="160"/>
      <c r="K143" s="160"/>
      <c r="L143" s="298"/>
      <c r="M143" s="160"/>
      <c r="N143" s="160"/>
      <c r="O143" s="248">
        <f>BL143</f>
        <v>0</v>
      </c>
      <c r="P143" s="249"/>
      <c r="Q143" s="249"/>
      <c r="R143" s="249"/>
      <c r="S143" s="153"/>
      <c r="U143" s="154"/>
      <c r="V143" s="151"/>
      <c r="W143" s="151"/>
      <c r="X143" s="155">
        <f>SUM(X144:X159)</f>
        <v>0</v>
      </c>
      <c r="Y143" s="151"/>
      <c r="Z143" s="155">
        <f>SUM(Z144:Z159)</f>
        <v>936.55148098999916</v>
      </c>
      <c r="AA143" s="151"/>
      <c r="AB143" s="156">
        <f>SUM(AB144:AB159)</f>
        <v>0</v>
      </c>
      <c r="AS143" s="157" t="s">
        <v>15</v>
      </c>
      <c r="AU143" s="158" t="s">
        <v>72</v>
      </c>
      <c r="AV143" s="158" t="s">
        <v>15</v>
      </c>
      <c r="AZ143" s="157" t="s">
        <v>149</v>
      </c>
      <c r="BL143" s="159">
        <f>SUM(BL144:BL159)</f>
        <v>0</v>
      </c>
    </row>
    <row r="144" spans="2:66" s="1" customFormat="1" ht="38.25" customHeight="1">
      <c r="B144" s="133"/>
      <c r="C144" s="161" t="s">
        <v>172</v>
      </c>
      <c r="D144" s="161" t="s">
        <v>150</v>
      </c>
      <c r="E144" s="162" t="s">
        <v>482</v>
      </c>
      <c r="F144" s="260" t="s">
        <v>483</v>
      </c>
      <c r="G144" s="260"/>
      <c r="H144" s="260"/>
      <c r="I144" s="260"/>
      <c r="J144" s="198"/>
      <c r="K144" s="163" t="s">
        <v>153</v>
      </c>
      <c r="L144" s="296">
        <v>932.7</v>
      </c>
      <c r="M144" s="242">
        <v>0</v>
      </c>
      <c r="N144" s="242"/>
      <c r="O144" s="259">
        <f t="shared" ref="O144:O150" si="15">ROUND(M144*L144,3)</f>
        <v>0</v>
      </c>
      <c r="P144" s="259"/>
      <c r="Q144" s="259"/>
      <c r="R144" s="259"/>
      <c r="S144" s="135"/>
      <c r="U144" s="164" t="s">
        <v>5</v>
      </c>
      <c r="V144" s="45" t="s">
        <v>40</v>
      </c>
      <c r="W144" s="37"/>
      <c r="X144" s="165">
        <f t="shared" ref="X144:X150" si="16">W144*L144</f>
        <v>0</v>
      </c>
      <c r="Y144" s="165">
        <v>1.8000000000000001E-4</v>
      </c>
      <c r="Z144" s="165">
        <f t="shared" ref="Z144:Z150" si="17">Y144*L144</f>
        <v>0.16788600000000001</v>
      </c>
      <c r="AA144" s="165">
        <v>0</v>
      </c>
      <c r="AB144" s="166">
        <f t="shared" ref="AB144:AB150" si="18">AA144*L144</f>
        <v>0</v>
      </c>
      <c r="AS144" s="20" t="s">
        <v>154</v>
      </c>
      <c r="AU144" s="20" t="s">
        <v>150</v>
      </c>
      <c r="AV144" s="20" t="s">
        <v>128</v>
      </c>
      <c r="AZ144" s="20" t="s">
        <v>149</v>
      </c>
      <c r="BF144" s="107">
        <f t="shared" ref="BF144:BF150" si="19">IF(V144="základná",O144,0)</f>
        <v>0</v>
      </c>
      <c r="BG144" s="107">
        <f t="shared" ref="BG144:BG150" si="20">IF(V144="znížená",O144,0)</f>
        <v>0</v>
      </c>
      <c r="BH144" s="107">
        <f t="shared" ref="BH144:BH150" si="21">IF(V144="zákl. prenesená",O144,0)</f>
        <v>0</v>
      </c>
      <c r="BI144" s="107">
        <f t="shared" ref="BI144:BI150" si="22">IF(V144="zníž. prenesená",O144,0)</f>
        <v>0</v>
      </c>
      <c r="BJ144" s="107">
        <f t="shared" ref="BJ144:BJ150" si="23">IF(V144="nulová",O144,0)</f>
        <v>0</v>
      </c>
      <c r="BK144" s="20" t="s">
        <v>128</v>
      </c>
      <c r="BL144" s="167">
        <f t="shared" ref="BL144:BL150" si="24">ROUND(M144*L144,3)</f>
        <v>0</v>
      </c>
      <c r="BM144" s="20" t="s">
        <v>154</v>
      </c>
      <c r="BN144" s="20" t="s">
        <v>484</v>
      </c>
    </row>
    <row r="145" spans="2:66" s="1" customFormat="1" ht="25.5" customHeight="1">
      <c r="B145" s="133"/>
      <c r="C145" s="168" t="s">
        <v>195</v>
      </c>
      <c r="D145" s="168" t="s">
        <v>190</v>
      </c>
      <c r="E145" s="169" t="s">
        <v>485</v>
      </c>
      <c r="F145" s="256" t="s">
        <v>486</v>
      </c>
      <c r="G145" s="256"/>
      <c r="H145" s="256"/>
      <c r="I145" s="256"/>
      <c r="J145" s="170"/>
      <c r="K145" s="171" t="s">
        <v>153</v>
      </c>
      <c r="L145" s="297">
        <v>960.68100000000004</v>
      </c>
      <c r="M145" s="257">
        <v>0</v>
      </c>
      <c r="N145" s="257"/>
      <c r="O145" s="258">
        <f t="shared" si="15"/>
        <v>0</v>
      </c>
      <c r="P145" s="259"/>
      <c r="Q145" s="259"/>
      <c r="R145" s="259"/>
      <c r="S145" s="135"/>
      <c r="U145" s="164" t="s">
        <v>5</v>
      </c>
      <c r="V145" s="45" t="s">
        <v>40</v>
      </c>
      <c r="W145" s="37"/>
      <c r="X145" s="165">
        <f t="shared" si="16"/>
        <v>0</v>
      </c>
      <c r="Y145" s="165">
        <v>5.0000000000000001E-4</v>
      </c>
      <c r="Z145" s="165">
        <f t="shared" si="17"/>
        <v>0.4803405</v>
      </c>
      <c r="AA145" s="165">
        <v>0</v>
      </c>
      <c r="AB145" s="166">
        <f t="shared" si="18"/>
        <v>0</v>
      </c>
      <c r="AS145" s="20" t="s">
        <v>165</v>
      </c>
      <c r="AU145" s="20" t="s">
        <v>190</v>
      </c>
      <c r="AV145" s="20" t="s">
        <v>128</v>
      </c>
      <c r="AZ145" s="20" t="s">
        <v>149</v>
      </c>
      <c r="BF145" s="107">
        <f t="shared" si="19"/>
        <v>0</v>
      </c>
      <c r="BG145" s="107">
        <f t="shared" si="20"/>
        <v>0</v>
      </c>
      <c r="BH145" s="107">
        <f t="shared" si="21"/>
        <v>0</v>
      </c>
      <c r="BI145" s="107">
        <f t="shared" si="22"/>
        <v>0</v>
      </c>
      <c r="BJ145" s="107">
        <f t="shared" si="23"/>
        <v>0</v>
      </c>
      <c r="BK145" s="20" t="s">
        <v>128</v>
      </c>
      <c r="BL145" s="167">
        <f t="shared" si="24"/>
        <v>0</v>
      </c>
      <c r="BM145" s="20" t="s">
        <v>154</v>
      </c>
      <c r="BN145" s="20" t="s">
        <v>487</v>
      </c>
    </row>
    <row r="146" spans="2:66" s="1" customFormat="1" ht="25.5" customHeight="1">
      <c r="B146" s="133"/>
      <c r="C146" s="161" t="s">
        <v>176</v>
      </c>
      <c r="D146" s="161" t="s">
        <v>150</v>
      </c>
      <c r="E146" s="162" t="s">
        <v>488</v>
      </c>
      <c r="F146" s="260" t="s">
        <v>489</v>
      </c>
      <c r="G146" s="260"/>
      <c r="H146" s="260"/>
      <c r="I146" s="260"/>
      <c r="J146" s="198"/>
      <c r="K146" s="163" t="s">
        <v>157</v>
      </c>
      <c r="L146" s="296">
        <v>56</v>
      </c>
      <c r="M146" s="242">
        <v>0</v>
      </c>
      <c r="N146" s="242"/>
      <c r="O146" s="259">
        <f t="shared" si="15"/>
        <v>0</v>
      </c>
      <c r="P146" s="259"/>
      <c r="Q146" s="259"/>
      <c r="R146" s="259"/>
      <c r="S146" s="135"/>
      <c r="U146" s="164" t="s">
        <v>5</v>
      </c>
      <c r="V146" s="45" t="s">
        <v>40</v>
      </c>
      <c r="W146" s="37"/>
      <c r="X146" s="165">
        <f t="shared" si="16"/>
        <v>0</v>
      </c>
      <c r="Y146" s="165">
        <v>0.25234099999999998</v>
      </c>
      <c r="Z146" s="165">
        <f t="shared" si="17"/>
        <v>14.131095999999999</v>
      </c>
      <c r="AA146" s="165">
        <v>0</v>
      </c>
      <c r="AB146" s="166">
        <f t="shared" si="18"/>
        <v>0</v>
      </c>
      <c r="AS146" s="20" t="s">
        <v>154</v>
      </c>
      <c r="AU146" s="20" t="s">
        <v>150</v>
      </c>
      <c r="AV146" s="20" t="s">
        <v>128</v>
      </c>
      <c r="AZ146" s="20" t="s">
        <v>149</v>
      </c>
      <c r="BF146" s="107">
        <f t="shared" si="19"/>
        <v>0</v>
      </c>
      <c r="BG146" s="107">
        <f t="shared" si="20"/>
        <v>0</v>
      </c>
      <c r="BH146" s="107">
        <f t="shared" si="21"/>
        <v>0</v>
      </c>
      <c r="BI146" s="107">
        <f t="shared" si="22"/>
        <v>0</v>
      </c>
      <c r="BJ146" s="107">
        <f t="shared" si="23"/>
        <v>0</v>
      </c>
      <c r="BK146" s="20" t="s">
        <v>128</v>
      </c>
      <c r="BL146" s="167">
        <f t="shared" si="24"/>
        <v>0</v>
      </c>
      <c r="BM146" s="20" t="s">
        <v>154</v>
      </c>
      <c r="BN146" s="20" t="s">
        <v>490</v>
      </c>
    </row>
    <row r="147" spans="2:66" s="1" customFormat="1" ht="25.5" customHeight="1">
      <c r="B147" s="133"/>
      <c r="C147" s="161" t="s">
        <v>202</v>
      </c>
      <c r="D147" s="161" t="s">
        <v>150</v>
      </c>
      <c r="E147" s="162" t="s">
        <v>491</v>
      </c>
      <c r="F147" s="260" t="s">
        <v>492</v>
      </c>
      <c r="G147" s="260"/>
      <c r="H147" s="260"/>
      <c r="I147" s="260"/>
      <c r="J147" s="198"/>
      <c r="K147" s="163" t="s">
        <v>164</v>
      </c>
      <c r="L147" s="296">
        <v>67.823999999999998</v>
      </c>
      <c r="M147" s="242">
        <v>0</v>
      </c>
      <c r="N147" s="242"/>
      <c r="O147" s="259">
        <f t="shared" si="15"/>
        <v>0</v>
      </c>
      <c r="P147" s="259"/>
      <c r="Q147" s="259"/>
      <c r="R147" s="259"/>
      <c r="S147" s="135"/>
      <c r="U147" s="164" t="s">
        <v>5</v>
      </c>
      <c r="V147" s="45" t="s">
        <v>40</v>
      </c>
      <c r="W147" s="37"/>
      <c r="X147" s="165">
        <f t="shared" si="16"/>
        <v>0</v>
      </c>
      <c r="Y147" s="165">
        <v>2.4935226468506699</v>
      </c>
      <c r="Z147" s="165">
        <f t="shared" si="17"/>
        <v>169.12067999999982</v>
      </c>
      <c r="AA147" s="165">
        <v>0</v>
      </c>
      <c r="AB147" s="166">
        <f t="shared" si="18"/>
        <v>0</v>
      </c>
      <c r="AS147" s="20" t="s">
        <v>154</v>
      </c>
      <c r="AU147" s="20" t="s">
        <v>150</v>
      </c>
      <c r="AV147" s="20" t="s">
        <v>128</v>
      </c>
      <c r="AZ147" s="20" t="s">
        <v>149</v>
      </c>
      <c r="BF147" s="107">
        <f t="shared" si="19"/>
        <v>0</v>
      </c>
      <c r="BG147" s="107">
        <f t="shared" si="20"/>
        <v>0</v>
      </c>
      <c r="BH147" s="107">
        <f t="shared" si="21"/>
        <v>0</v>
      </c>
      <c r="BI147" s="107">
        <f t="shared" si="22"/>
        <v>0</v>
      </c>
      <c r="BJ147" s="107">
        <f t="shared" si="23"/>
        <v>0</v>
      </c>
      <c r="BK147" s="20" t="s">
        <v>128</v>
      </c>
      <c r="BL147" s="167">
        <f t="shared" si="24"/>
        <v>0</v>
      </c>
      <c r="BM147" s="20" t="s">
        <v>154</v>
      </c>
      <c r="BN147" s="20" t="s">
        <v>165</v>
      </c>
    </row>
    <row r="148" spans="2:66" s="1" customFormat="1" ht="25.5" customHeight="1">
      <c r="B148" s="133"/>
      <c r="C148" s="161" t="s">
        <v>179</v>
      </c>
      <c r="D148" s="161" t="s">
        <v>150</v>
      </c>
      <c r="E148" s="162" t="s">
        <v>493</v>
      </c>
      <c r="F148" s="260" t="s">
        <v>494</v>
      </c>
      <c r="G148" s="260"/>
      <c r="H148" s="260"/>
      <c r="I148" s="260"/>
      <c r="J148" s="198"/>
      <c r="K148" s="163" t="s">
        <v>356</v>
      </c>
      <c r="L148" s="296">
        <v>24.6</v>
      </c>
      <c r="M148" s="242">
        <v>0</v>
      </c>
      <c r="N148" s="242"/>
      <c r="O148" s="259">
        <f t="shared" si="15"/>
        <v>0</v>
      </c>
      <c r="P148" s="259"/>
      <c r="Q148" s="259"/>
      <c r="R148" s="259"/>
      <c r="S148" s="135"/>
      <c r="U148" s="164" t="s">
        <v>5</v>
      </c>
      <c r="V148" s="45" t="s">
        <v>40</v>
      </c>
      <c r="W148" s="37"/>
      <c r="X148" s="165">
        <f t="shared" si="16"/>
        <v>0</v>
      </c>
      <c r="Y148" s="165">
        <v>1.0746918699187</v>
      </c>
      <c r="Z148" s="165">
        <f t="shared" si="17"/>
        <v>26.437420000000021</v>
      </c>
      <c r="AA148" s="165">
        <v>0</v>
      </c>
      <c r="AB148" s="166">
        <f t="shared" si="18"/>
        <v>0</v>
      </c>
      <c r="AS148" s="20" t="s">
        <v>154</v>
      </c>
      <c r="AU148" s="20" t="s">
        <v>150</v>
      </c>
      <c r="AV148" s="20" t="s">
        <v>128</v>
      </c>
      <c r="AZ148" s="20" t="s">
        <v>149</v>
      </c>
      <c r="BF148" s="107">
        <f t="shared" si="19"/>
        <v>0</v>
      </c>
      <c r="BG148" s="107">
        <f t="shared" si="20"/>
        <v>0</v>
      </c>
      <c r="BH148" s="107">
        <f t="shared" si="21"/>
        <v>0</v>
      </c>
      <c r="BI148" s="107">
        <f t="shared" si="22"/>
        <v>0</v>
      </c>
      <c r="BJ148" s="107">
        <f t="shared" si="23"/>
        <v>0</v>
      </c>
      <c r="BK148" s="20" t="s">
        <v>128</v>
      </c>
      <c r="BL148" s="167">
        <f t="shared" si="24"/>
        <v>0</v>
      </c>
      <c r="BM148" s="20" t="s">
        <v>154</v>
      </c>
      <c r="BN148" s="20" t="s">
        <v>169</v>
      </c>
    </row>
    <row r="149" spans="2:66" s="1" customFormat="1" ht="38.25" customHeight="1">
      <c r="B149" s="133"/>
      <c r="C149" s="161" t="s">
        <v>209</v>
      </c>
      <c r="D149" s="161" t="s">
        <v>150</v>
      </c>
      <c r="E149" s="162" t="s">
        <v>495</v>
      </c>
      <c r="F149" s="260" t="s">
        <v>496</v>
      </c>
      <c r="G149" s="260"/>
      <c r="H149" s="260"/>
      <c r="I149" s="260"/>
      <c r="J149" s="198"/>
      <c r="K149" s="163" t="s">
        <v>157</v>
      </c>
      <c r="L149" s="296">
        <v>960</v>
      </c>
      <c r="M149" s="242">
        <v>0</v>
      </c>
      <c r="N149" s="242"/>
      <c r="O149" s="259">
        <f t="shared" si="15"/>
        <v>0</v>
      </c>
      <c r="P149" s="259"/>
      <c r="Q149" s="259"/>
      <c r="R149" s="259"/>
      <c r="S149" s="135"/>
      <c r="U149" s="164" t="s">
        <v>5</v>
      </c>
      <c r="V149" s="45" t="s">
        <v>40</v>
      </c>
      <c r="W149" s="37"/>
      <c r="X149" s="165">
        <f t="shared" si="16"/>
        <v>0</v>
      </c>
      <c r="Y149" s="165">
        <v>9.9620000000000004E-3</v>
      </c>
      <c r="Z149" s="165">
        <f t="shared" si="17"/>
        <v>9.5635200000000005</v>
      </c>
      <c r="AA149" s="165">
        <v>0</v>
      </c>
      <c r="AB149" s="166">
        <f t="shared" si="18"/>
        <v>0</v>
      </c>
      <c r="AS149" s="20" t="s">
        <v>154</v>
      </c>
      <c r="AU149" s="20" t="s">
        <v>150</v>
      </c>
      <c r="AV149" s="20" t="s">
        <v>128</v>
      </c>
      <c r="AZ149" s="20" t="s">
        <v>149</v>
      </c>
      <c r="BF149" s="107">
        <f t="shared" si="19"/>
        <v>0</v>
      </c>
      <c r="BG149" s="107">
        <f t="shared" si="20"/>
        <v>0</v>
      </c>
      <c r="BH149" s="107">
        <f t="shared" si="21"/>
        <v>0</v>
      </c>
      <c r="BI149" s="107">
        <f t="shared" si="22"/>
        <v>0</v>
      </c>
      <c r="BJ149" s="107">
        <f t="shared" si="23"/>
        <v>0</v>
      </c>
      <c r="BK149" s="20" t="s">
        <v>128</v>
      </c>
      <c r="BL149" s="167">
        <f t="shared" si="24"/>
        <v>0</v>
      </c>
      <c r="BM149" s="20" t="s">
        <v>154</v>
      </c>
      <c r="BN149" s="20" t="s">
        <v>172</v>
      </c>
    </row>
    <row r="150" spans="2:66" s="1" customFormat="1" ht="25.5" customHeight="1">
      <c r="B150" s="133"/>
      <c r="C150" s="161" t="s">
        <v>183</v>
      </c>
      <c r="D150" s="161" t="s">
        <v>150</v>
      </c>
      <c r="E150" s="162" t="s">
        <v>497</v>
      </c>
      <c r="F150" s="260" t="s">
        <v>498</v>
      </c>
      <c r="G150" s="260"/>
      <c r="H150" s="260"/>
      <c r="I150" s="260"/>
      <c r="J150" s="198"/>
      <c r="K150" s="163" t="s">
        <v>356</v>
      </c>
      <c r="L150" s="296">
        <v>5.3520000000000003</v>
      </c>
      <c r="M150" s="242">
        <v>0</v>
      </c>
      <c r="N150" s="242"/>
      <c r="O150" s="259">
        <f t="shared" si="15"/>
        <v>0</v>
      </c>
      <c r="P150" s="259"/>
      <c r="Q150" s="259"/>
      <c r="R150" s="259"/>
      <c r="S150" s="135"/>
      <c r="U150" s="164" t="s">
        <v>5</v>
      </c>
      <c r="V150" s="45" t="s">
        <v>40</v>
      </c>
      <c r="W150" s="37"/>
      <c r="X150" s="165">
        <f t="shared" si="16"/>
        <v>0</v>
      </c>
      <c r="Y150" s="165">
        <v>1.0379499999999999</v>
      </c>
      <c r="Z150" s="165">
        <f t="shared" si="17"/>
        <v>5.5551083999999999</v>
      </c>
      <c r="AA150" s="165">
        <v>0</v>
      </c>
      <c r="AB150" s="166">
        <f t="shared" si="18"/>
        <v>0</v>
      </c>
      <c r="AS150" s="20" t="s">
        <v>154</v>
      </c>
      <c r="AU150" s="20" t="s">
        <v>150</v>
      </c>
      <c r="AV150" s="20" t="s">
        <v>128</v>
      </c>
      <c r="AZ150" s="20" t="s">
        <v>149</v>
      </c>
      <c r="BF150" s="107">
        <f t="shared" si="19"/>
        <v>0</v>
      </c>
      <c r="BG150" s="107">
        <f t="shared" si="20"/>
        <v>0</v>
      </c>
      <c r="BH150" s="107">
        <f t="shared" si="21"/>
        <v>0</v>
      </c>
      <c r="BI150" s="107">
        <f t="shared" si="22"/>
        <v>0</v>
      </c>
      <c r="BJ150" s="107">
        <f t="shared" si="23"/>
        <v>0</v>
      </c>
      <c r="BK150" s="20" t="s">
        <v>128</v>
      </c>
      <c r="BL150" s="167">
        <f t="shared" si="24"/>
        <v>0</v>
      </c>
      <c r="BM150" s="20" t="s">
        <v>154</v>
      </c>
      <c r="BN150" s="20" t="s">
        <v>499</v>
      </c>
    </row>
    <row r="151" spans="2:66" s="10" customFormat="1" ht="16.5" customHeight="1">
      <c r="B151" s="174"/>
      <c r="C151" s="175"/>
      <c r="D151" s="175"/>
      <c r="E151" s="176" t="s">
        <v>5</v>
      </c>
      <c r="F151" s="283" t="s">
        <v>500</v>
      </c>
      <c r="G151" s="284"/>
      <c r="H151" s="284"/>
      <c r="I151" s="284"/>
      <c r="J151" s="175"/>
      <c r="K151" s="175"/>
      <c r="L151" s="307">
        <v>5.3520000000000003</v>
      </c>
      <c r="M151" s="175"/>
      <c r="N151" s="175"/>
      <c r="O151" s="175"/>
      <c r="P151" s="175"/>
      <c r="Q151" s="175"/>
      <c r="R151" s="175"/>
      <c r="S151" s="177"/>
      <c r="U151" s="178"/>
      <c r="V151" s="175"/>
      <c r="W151" s="175"/>
      <c r="X151" s="175"/>
      <c r="Y151" s="175"/>
      <c r="Z151" s="175"/>
      <c r="AA151" s="175"/>
      <c r="AB151" s="179"/>
      <c r="AU151" s="180" t="s">
        <v>459</v>
      </c>
      <c r="AV151" s="180" t="s">
        <v>128</v>
      </c>
      <c r="AW151" s="10" t="s">
        <v>128</v>
      </c>
      <c r="AX151" s="10" t="s">
        <v>30</v>
      </c>
      <c r="AY151" s="10" t="s">
        <v>15</v>
      </c>
      <c r="AZ151" s="180" t="s">
        <v>149</v>
      </c>
    </row>
    <row r="152" spans="2:66" s="1" customFormat="1" ht="38.25" customHeight="1">
      <c r="B152" s="133"/>
      <c r="C152" s="161" t="s">
        <v>217</v>
      </c>
      <c r="D152" s="161" t="s">
        <v>150</v>
      </c>
      <c r="E152" s="162" t="s">
        <v>501</v>
      </c>
      <c r="F152" s="260" t="s">
        <v>502</v>
      </c>
      <c r="G152" s="260"/>
      <c r="H152" s="260"/>
      <c r="I152" s="260"/>
      <c r="J152" s="198"/>
      <c r="K152" s="163" t="s">
        <v>164</v>
      </c>
      <c r="L152" s="296">
        <v>66.3</v>
      </c>
      <c r="M152" s="242">
        <v>0</v>
      </c>
      <c r="N152" s="242"/>
      <c r="O152" s="259">
        <f t="shared" ref="O152:O159" si="25">ROUND(M152*L152,3)</f>
        <v>0</v>
      </c>
      <c r="P152" s="259"/>
      <c r="Q152" s="259"/>
      <c r="R152" s="259"/>
      <c r="S152" s="135"/>
      <c r="U152" s="164" t="s">
        <v>5</v>
      </c>
      <c r="V152" s="45" t="s">
        <v>40</v>
      </c>
      <c r="W152" s="37"/>
      <c r="X152" s="165">
        <f t="shared" ref="X152:X159" si="26">W152*L152</f>
        <v>0</v>
      </c>
      <c r="Y152" s="165">
        <v>2.5691700000000002</v>
      </c>
      <c r="Z152" s="165">
        <f t="shared" ref="Z152:Z159" si="27">Y152*L152</f>
        <v>170.335971</v>
      </c>
      <c r="AA152" s="165">
        <v>0</v>
      </c>
      <c r="AB152" s="166">
        <f t="shared" ref="AB152:AB159" si="28">AA152*L152</f>
        <v>0</v>
      </c>
      <c r="AS152" s="20" t="s">
        <v>154</v>
      </c>
      <c r="AU152" s="20" t="s">
        <v>150</v>
      </c>
      <c r="AV152" s="20" t="s">
        <v>128</v>
      </c>
      <c r="AZ152" s="20" t="s">
        <v>149</v>
      </c>
      <c r="BF152" s="107">
        <f t="shared" ref="BF152:BF159" si="29">IF(V152="základná",O152,0)</f>
        <v>0</v>
      </c>
      <c r="BG152" s="107">
        <f t="shared" ref="BG152:BG159" si="30">IF(V152="znížená",O152,0)</f>
        <v>0</v>
      </c>
      <c r="BH152" s="107">
        <f t="shared" ref="BH152:BH159" si="31">IF(V152="zákl. prenesená",O152,0)</f>
        <v>0</v>
      </c>
      <c r="BI152" s="107">
        <f t="shared" ref="BI152:BI159" si="32">IF(V152="zníž. prenesená",O152,0)</f>
        <v>0</v>
      </c>
      <c r="BJ152" s="107">
        <f t="shared" ref="BJ152:BJ159" si="33">IF(V152="nulová",O152,0)</f>
        <v>0</v>
      </c>
      <c r="BK152" s="20" t="s">
        <v>128</v>
      </c>
      <c r="BL152" s="167">
        <f t="shared" ref="BL152:BL159" si="34">ROUND(M152*L152,3)</f>
        <v>0</v>
      </c>
      <c r="BM152" s="20" t="s">
        <v>154</v>
      </c>
      <c r="BN152" s="20" t="s">
        <v>503</v>
      </c>
    </row>
    <row r="153" spans="2:66" s="1" customFormat="1" ht="25.5" customHeight="1">
      <c r="B153" s="133"/>
      <c r="C153" s="161" t="s">
        <v>10</v>
      </c>
      <c r="D153" s="161" t="s">
        <v>150</v>
      </c>
      <c r="E153" s="162" t="s">
        <v>504</v>
      </c>
      <c r="F153" s="260" t="s">
        <v>505</v>
      </c>
      <c r="G153" s="260"/>
      <c r="H153" s="260"/>
      <c r="I153" s="260"/>
      <c r="J153" s="198"/>
      <c r="K153" s="163" t="s">
        <v>164</v>
      </c>
      <c r="L153" s="296">
        <v>145.15199999999999</v>
      </c>
      <c r="M153" s="242">
        <v>0</v>
      </c>
      <c r="N153" s="242"/>
      <c r="O153" s="259">
        <f t="shared" si="25"/>
        <v>0</v>
      </c>
      <c r="P153" s="259"/>
      <c r="Q153" s="259"/>
      <c r="R153" s="259"/>
      <c r="S153" s="135"/>
      <c r="U153" s="164" t="s">
        <v>5</v>
      </c>
      <c r="V153" s="45" t="s">
        <v>40</v>
      </c>
      <c r="W153" s="37"/>
      <c r="X153" s="165">
        <f t="shared" si="26"/>
        <v>0</v>
      </c>
      <c r="Y153" s="165">
        <v>2.5481599977954099</v>
      </c>
      <c r="Z153" s="165">
        <f t="shared" si="27"/>
        <v>369.87051999999932</v>
      </c>
      <c r="AA153" s="165">
        <v>0</v>
      </c>
      <c r="AB153" s="166">
        <f t="shared" si="28"/>
        <v>0</v>
      </c>
      <c r="AS153" s="20" t="s">
        <v>154</v>
      </c>
      <c r="AU153" s="20" t="s">
        <v>150</v>
      </c>
      <c r="AV153" s="20" t="s">
        <v>128</v>
      </c>
      <c r="AZ153" s="20" t="s">
        <v>149</v>
      </c>
      <c r="BF153" s="107">
        <f t="shared" si="29"/>
        <v>0</v>
      </c>
      <c r="BG153" s="107">
        <f t="shared" si="30"/>
        <v>0</v>
      </c>
      <c r="BH153" s="107">
        <f t="shared" si="31"/>
        <v>0</v>
      </c>
      <c r="BI153" s="107">
        <f t="shared" si="32"/>
        <v>0</v>
      </c>
      <c r="BJ153" s="107">
        <f t="shared" si="33"/>
        <v>0</v>
      </c>
      <c r="BK153" s="20" t="s">
        <v>128</v>
      </c>
      <c r="BL153" s="167">
        <f t="shared" si="34"/>
        <v>0</v>
      </c>
      <c r="BM153" s="20" t="s">
        <v>154</v>
      </c>
      <c r="BN153" s="20" t="s">
        <v>176</v>
      </c>
    </row>
    <row r="154" spans="2:66" s="1" customFormat="1" ht="38.25" customHeight="1">
      <c r="B154" s="133"/>
      <c r="C154" s="161" t="s">
        <v>224</v>
      </c>
      <c r="D154" s="161" t="s">
        <v>150</v>
      </c>
      <c r="E154" s="162" t="s">
        <v>506</v>
      </c>
      <c r="F154" s="260" t="s">
        <v>507</v>
      </c>
      <c r="G154" s="260"/>
      <c r="H154" s="260"/>
      <c r="I154" s="260"/>
      <c r="J154" s="198"/>
      <c r="K154" s="163" t="s">
        <v>212</v>
      </c>
      <c r="L154" s="296">
        <v>45.5</v>
      </c>
      <c r="M154" s="242">
        <v>0</v>
      </c>
      <c r="N154" s="242"/>
      <c r="O154" s="259">
        <f t="shared" si="25"/>
        <v>0</v>
      </c>
      <c r="P154" s="259"/>
      <c r="Q154" s="259"/>
      <c r="R154" s="259"/>
      <c r="S154" s="135"/>
      <c r="U154" s="164" t="s">
        <v>5</v>
      </c>
      <c r="V154" s="45" t="s">
        <v>40</v>
      </c>
      <c r="W154" s="37"/>
      <c r="X154" s="165">
        <f t="shared" si="26"/>
        <v>0</v>
      </c>
      <c r="Y154" s="165">
        <v>0.10924</v>
      </c>
      <c r="Z154" s="165">
        <f t="shared" si="27"/>
        <v>4.9704199999999998</v>
      </c>
      <c r="AA154" s="165">
        <v>0</v>
      </c>
      <c r="AB154" s="166">
        <f t="shared" si="28"/>
        <v>0</v>
      </c>
      <c r="AS154" s="20" t="s">
        <v>154</v>
      </c>
      <c r="AU154" s="20" t="s">
        <v>150</v>
      </c>
      <c r="AV154" s="20" t="s">
        <v>128</v>
      </c>
      <c r="AZ154" s="20" t="s">
        <v>149</v>
      </c>
      <c r="BF154" s="107">
        <f t="shared" si="29"/>
        <v>0</v>
      </c>
      <c r="BG154" s="107">
        <f t="shared" si="30"/>
        <v>0</v>
      </c>
      <c r="BH154" s="107">
        <f t="shared" si="31"/>
        <v>0</v>
      </c>
      <c r="BI154" s="107">
        <f t="shared" si="32"/>
        <v>0</v>
      </c>
      <c r="BJ154" s="107">
        <f t="shared" si="33"/>
        <v>0</v>
      </c>
      <c r="BK154" s="20" t="s">
        <v>128</v>
      </c>
      <c r="BL154" s="167">
        <f t="shared" si="34"/>
        <v>0</v>
      </c>
      <c r="BM154" s="20" t="s">
        <v>154</v>
      </c>
      <c r="BN154" s="20" t="s">
        <v>179</v>
      </c>
    </row>
    <row r="155" spans="2:66" s="1" customFormat="1" ht="38.25" customHeight="1">
      <c r="B155" s="133"/>
      <c r="C155" s="161" t="s">
        <v>189</v>
      </c>
      <c r="D155" s="161" t="s">
        <v>150</v>
      </c>
      <c r="E155" s="162" t="s">
        <v>508</v>
      </c>
      <c r="F155" s="260" t="s">
        <v>509</v>
      </c>
      <c r="G155" s="260"/>
      <c r="H155" s="260"/>
      <c r="I155" s="260"/>
      <c r="J155" s="198"/>
      <c r="K155" s="163" t="s">
        <v>212</v>
      </c>
      <c r="L155" s="296">
        <v>160</v>
      </c>
      <c r="M155" s="242">
        <v>0</v>
      </c>
      <c r="N155" s="242"/>
      <c r="O155" s="259">
        <f t="shared" si="25"/>
        <v>0</v>
      </c>
      <c r="P155" s="259"/>
      <c r="Q155" s="259"/>
      <c r="R155" s="259"/>
      <c r="S155" s="135"/>
      <c r="U155" s="164" t="s">
        <v>5</v>
      </c>
      <c r="V155" s="45" t="s">
        <v>40</v>
      </c>
      <c r="W155" s="37"/>
      <c r="X155" s="165">
        <f t="shared" si="26"/>
        <v>0</v>
      </c>
      <c r="Y155" s="165">
        <v>0.56811999999999996</v>
      </c>
      <c r="Z155" s="165">
        <f t="shared" si="27"/>
        <v>90.899199999999993</v>
      </c>
      <c r="AA155" s="165">
        <v>0</v>
      </c>
      <c r="AB155" s="166">
        <f t="shared" si="28"/>
        <v>0</v>
      </c>
      <c r="AS155" s="20" t="s">
        <v>154</v>
      </c>
      <c r="AU155" s="20" t="s">
        <v>150</v>
      </c>
      <c r="AV155" s="20" t="s">
        <v>128</v>
      </c>
      <c r="AZ155" s="20" t="s">
        <v>149</v>
      </c>
      <c r="BF155" s="107">
        <f t="shared" si="29"/>
        <v>0</v>
      </c>
      <c r="BG155" s="107">
        <f t="shared" si="30"/>
        <v>0</v>
      </c>
      <c r="BH155" s="107">
        <f t="shared" si="31"/>
        <v>0</v>
      </c>
      <c r="BI155" s="107">
        <f t="shared" si="32"/>
        <v>0</v>
      </c>
      <c r="BJ155" s="107">
        <f t="shared" si="33"/>
        <v>0</v>
      </c>
      <c r="BK155" s="20" t="s">
        <v>128</v>
      </c>
      <c r="BL155" s="167">
        <f t="shared" si="34"/>
        <v>0</v>
      </c>
      <c r="BM155" s="20" t="s">
        <v>154</v>
      </c>
      <c r="BN155" s="20" t="s">
        <v>510</v>
      </c>
    </row>
    <row r="156" spans="2:66" s="1" customFormat="1" ht="25.5" customHeight="1">
      <c r="B156" s="133"/>
      <c r="C156" s="161" t="s">
        <v>231</v>
      </c>
      <c r="D156" s="161" t="s">
        <v>150</v>
      </c>
      <c r="E156" s="162" t="s">
        <v>511</v>
      </c>
      <c r="F156" s="260" t="s">
        <v>512</v>
      </c>
      <c r="G156" s="260"/>
      <c r="H156" s="260"/>
      <c r="I156" s="260"/>
      <c r="J156" s="198"/>
      <c r="K156" s="163" t="s">
        <v>356</v>
      </c>
      <c r="L156" s="296">
        <v>3.6850000000000001</v>
      </c>
      <c r="M156" s="242">
        <v>0</v>
      </c>
      <c r="N156" s="242"/>
      <c r="O156" s="259">
        <f t="shared" si="25"/>
        <v>0</v>
      </c>
      <c r="P156" s="259"/>
      <c r="Q156" s="259"/>
      <c r="R156" s="259"/>
      <c r="S156" s="135"/>
      <c r="U156" s="164" t="s">
        <v>5</v>
      </c>
      <c r="V156" s="45" t="s">
        <v>40</v>
      </c>
      <c r="W156" s="37"/>
      <c r="X156" s="165">
        <f t="shared" si="26"/>
        <v>0</v>
      </c>
      <c r="Y156" s="165">
        <v>1.4533</v>
      </c>
      <c r="Z156" s="165">
        <f t="shared" si="27"/>
        <v>5.3554105000000005</v>
      </c>
      <c r="AA156" s="165">
        <v>0</v>
      </c>
      <c r="AB156" s="166">
        <f t="shared" si="28"/>
        <v>0</v>
      </c>
      <c r="AS156" s="20" t="s">
        <v>154</v>
      </c>
      <c r="AU156" s="20" t="s">
        <v>150</v>
      </c>
      <c r="AV156" s="20" t="s">
        <v>128</v>
      </c>
      <c r="AZ156" s="20" t="s">
        <v>149</v>
      </c>
      <c r="BF156" s="107">
        <f t="shared" si="29"/>
        <v>0</v>
      </c>
      <c r="BG156" s="107">
        <f t="shared" si="30"/>
        <v>0</v>
      </c>
      <c r="BH156" s="107">
        <f t="shared" si="31"/>
        <v>0</v>
      </c>
      <c r="BI156" s="107">
        <f t="shared" si="32"/>
        <v>0</v>
      </c>
      <c r="BJ156" s="107">
        <f t="shared" si="33"/>
        <v>0</v>
      </c>
      <c r="BK156" s="20" t="s">
        <v>128</v>
      </c>
      <c r="BL156" s="167">
        <f t="shared" si="34"/>
        <v>0</v>
      </c>
      <c r="BM156" s="20" t="s">
        <v>154</v>
      </c>
      <c r="BN156" s="20" t="s">
        <v>513</v>
      </c>
    </row>
    <row r="157" spans="2:66" s="1" customFormat="1" ht="16.5" customHeight="1">
      <c r="B157" s="133"/>
      <c r="C157" s="161" t="s">
        <v>194</v>
      </c>
      <c r="D157" s="161" t="s">
        <v>150</v>
      </c>
      <c r="E157" s="162" t="s">
        <v>514</v>
      </c>
      <c r="F157" s="260" t="s">
        <v>515</v>
      </c>
      <c r="G157" s="260"/>
      <c r="H157" s="260"/>
      <c r="I157" s="260"/>
      <c r="J157" s="198"/>
      <c r="K157" s="163" t="s">
        <v>356</v>
      </c>
      <c r="L157" s="296">
        <v>2.9929999999999999</v>
      </c>
      <c r="M157" s="242">
        <v>0</v>
      </c>
      <c r="N157" s="242"/>
      <c r="O157" s="259">
        <f t="shared" si="25"/>
        <v>0</v>
      </c>
      <c r="P157" s="259"/>
      <c r="Q157" s="259"/>
      <c r="R157" s="259"/>
      <c r="S157" s="135"/>
      <c r="U157" s="164" t="s">
        <v>5</v>
      </c>
      <c r="V157" s="45" t="s">
        <v>40</v>
      </c>
      <c r="W157" s="37"/>
      <c r="X157" s="165">
        <f t="shared" si="26"/>
        <v>0</v>
      </c>
      <c r="Y157" s="165">
        <v>1.03163</v>
      </c>
      <c r="Z157" s="165">
        <f t="shared" si="27"/>
        <v>3.0876685899999998</v>
      </c>
      <c r="AA157" s="165">
        <v>0</v>
      </c>
      <c r="AB157" s="166">
        <f t="shared" si="28"/>
        <v>0</v>
      </c>
      <c r="AS157" s="20" t="s">
        <v>154</v>
      </c>
      <c r="AU157" s="20" t="s">
        <v>150</v>
      </c>
      <c r="AV157" s="20" t="s">
        <v>128</v>
      </c>
      <c r="AZ157" s="20" t="s">
        <v>149</v>
      </c>
      <c r="BF157" s="107">
        <f t="shared" si="29"/>
        <v>0</v>
      </c>
      <c r="BG157" s="107">
        <f t="shared" si="30"/>
        <v>0</v>
      </c>
      <c r="BH157" s="107">
        <f t="shared" si="31"/>
        <v>0</v>
      </c>
      <c r="BI157" s="107">
        <f t="shared" si="32"/>
        <v>0</v>
      </c>
      <c r="BJ157" s="107">
        <f t="shared" si="33"/>
        <v>0</v>
      </c>
      <c r="BK157" s="20" t="s">
        <v>128</v>
      </c>
      <c r="BL157" s="167">
        <f t="shared" si="34"/>
        <v>0</v>
      </c>
      <c r="BM157" s="20" t="s">
        <v>154</v>
      </c>
      <c r="BN157" s="20" t="s">
        <v>516</v>
      </c>
    </row>
    <row r="158" spans="2:66" s="1" customFormat="1" ht="16.5" customHeight="1">
      <c r="B158" s="133"/>
      <c r="C158" s="161" t="s">
        <v>238</v>
      </c>
      <c r="D158" s="161" t="s">
        <v>150</v>
      </c>
      <c r="E158" s="162" t="s">
        <v>517</v>
      </c>
      <c r="F158" s="260" t="s">
        <v>518</v>
      </c>
      <c r="G158" s="260"/>
      <c r="H158" s="260"/>
      <c r="I158" s="260"/>
      <c r="J158" s="198"/>
      <c r="K158" s="163" t="s">
        <v>164</v>
      </c>
      <c r="L158" s="296">
        <v>4.2</v>
      </c>
      <c r="M158" s="242">
        <v>0</v>
      </c>
      <c r="N158" s="242"/>
      <c r="O158" s="259">
        <f t="shared" si="25"/>
        <v>0</v>
      </c>
      <c r="P158" s="259"/>
      <c r="Q158" s="259"/>
      <c r="R158" s="259"/>
      <c r="S158" s="135"/>
      <c r="U158" s="164" t="s">
        <v>5</v>
      </c>
      <c r="V158" s="45" t="s">
        <v>40</v>
      </c>
      <c r="W158" s="37"/>
      <c r="X158" s="165">
        <f t="shared" si="26"/>
        <v>0</v>
      </c>
      <c r="Y158" s="165">
        <v>3.5524</v>
      </c>
      <c r="Z158" s="165">
        <f t="shared" si="27"/>
        <v>14.92008</v>
      </c>
      <c r="AA158" s="165">
        <v>0</v>
      </c>
      <c r="AB158" s="166">
        <f t="shared" si="28"/>
        <v>0</v>
      </c>
      <c r="AS158" s="20" t="s">
        <v>154</v>
      </c>
      <c r="AU158" s="20" t="s">
        <v>150</v>
      </c>
      <c r="AV158" s="20" t="s">
        <v>128</v>
      </c>
      <c r="AZ158" s="20" t="s">
        <v>149</v>
      </c>
      <c r="BF158" s="107">
        <f t="shared" si="29"/>
        <v>0</v>
      </c>
      <c r="BG158" s="107">
        <f t="shared" si="30"/>
        <v>0</v>
      </c>
      <c r="BH158" s="107">
        <f t="shared" si="31"/>
        <v>0</v>
      </c>
      <c r="BI158" s="107">
        <f t="shared" si="32"/>
        <v>0</v>
      </c>
      <c r="BJ158" s="107">
        <f t="shared" si="33"/>
        <v>0</v>
      </c>
      <c r="BK158" s="20" t="s">
        <v>128</v>
      </c>
      <c r="BL158" s="167">
        <f t="shared" si="34"/>
        <v>0</v>
      </c>
      <c r="BM158" s="20" t="s">
        <v>154</v>
      </c>
      <c r="BN158" s="20" t="s">
        <v>519</v>
      </c>
    </row>
    <row r="159" spans="2:66" s="1" customFormat="1" ht="25.5" customHeight="1">
      <c r="B159" s="133"/>
      <c r="C159" s="161" t="s">
        <v>198</v>
      </c>
      <c r="D159" s="161" t="s">
        <v>150</v>
      </c>
      <c r="E159" s="162" t="s">
        <v>520</v>
      </c>
      <c r="F159" s="260" t="s">
        <v>521</v>
      </c>
      <c r="G159" s="260"/>
      <c r="H159" s="260"/>
      <c r="I159" s="260"/>
      <c r="J159" s="198"/>
      <c r="K159" s="163" t="s">
        <v>153</v>
      </c>
      <c r="L159" s="296">
        <v>276</v>
      </c>
      <c r="M159" s="242">
        <v>0</v>
      </c>
      <c r="N159" s="242"/>
      <c r="O159" s="259">
        <f t="shared" si="25"/>
        <v>0</v>
      </c>
      <c r="P159" s="259"/>
      <c r="Q159" s="259"/>
      <c r="R159" s="259"/>
      <c r="S159" s="135"/>
      <c r="U159" s="164" t="s">
        <v>5</v>
      </c>
      <c r="V159" s="45" t="s">
        <v>40</v>
      </c>
      <c r="W159" s="37"/>
      <c r="X159" s="165">
        <f t="shared" si="26"/>
        <v>0</v>
      </c>
      <c r="Y159" s="165">
        <v>0.18715999999999999</v>
      </c>
      <c r="Z159" s="165">
        <f t="shared" si="27"/>
        <v>51.65616</v>
      </c>
      <c r="AA159" s="165">
        <v>0</v>
      </c>
      <c r="AB159" s="166">
        <f t="shared" si="28"/>
        <v>0</v>
      </c>
      <c r="AS159" s="20" t="s">
        <v>154</v>
      </c>
      <c r="AU159" s="20" t="s">
        <v>150</v>
      </c>
      <c r="AV159" s="20" t="s">
        <v>128</v>
      </c>
      <c r="AZ159" s="20" t="s">
        <v>149</v>
      </c>
      <c r="BF159" s="107">
        <f t="shared" si="29"/>
        <v>0</v>
      </c>
      <c r="BG159" s="107">
        <f t="shared" si="30"/>
        <v>0</v>
      </c>
      <c r="BH159" s="107">
        <f t="shared" si="31"/>
        <v>0</v>
      </c>
      <c r="BI159" s="107">
        <f t="shared" si="32"/>
        <v>0</v>
      </c>
      <c r="BJ159" s="107">
        <f t="shared" si="33"/>
        <v>0</v>
      </c>
      <c r="BK159" s="20" t="s">
        <v>128</v>
      </c>
      <c r="BL159" s="167">
        <f t="shared" si="34"/>
        <v>0</v>
      </c>
      <c r="BM159" s="20" t="s">
        <v>154</v>
      </c>
      <c r="BN159" s="20" t="s">
        <v>522</v>
      </c>
    </row>
    <row r="160" spans="2:66" s="9" customFormat="1" ht="29.85" customHeight="1">
      <c r="B160" s="150"/>
      <c r="C160" s="151"/>
      <c r="D160" s="160" t="s">
        <v>117</v>
      </c>
      <c r="E160" s="160"/>
      <c r="F160" s="160"/>
      <c r="G160" s="160"/>
      <c r="H160" s="160"/>
      <c r="I160" s="160"/>
      <c r="J160" s="160"/>
      <c r="K160" s="160"/>
      <c r="L160" s="298"/>
      <c r="M160" s="160"/>
      <c r="N160" s="160"/>
      <c r="O160" s="250">
        <f>BL160</f>
        <v>0</v>
      </c>
      <c r="P160" s="251"/>
      <c r="Q160" s="251"/>
      <c r="R160" s="251"/>
      <c r="S160" s="153"/>
      <c r="U160" s="154"/>
      <c r="V160" s="151"/>
      <c r="W160" s="151"/>
      <c r="X160" s="155">
        <f>SUM(X161:X166)</f>
        <v>0</v>
      </c>
      <c r="Y160" s="151"/>
      <c r="Z160" s="155">
        <f>SUM(Z161:Z166)</f>
        <v>1225.8507300000001</v>
      </c>
      <c r="AA160" s="151"/>
      <c r="AB160" s="156">
        <f>SUM(AB161:AB166)</f>
        <v>0</v>
      </c>
      <c r="AS160" s="157" t="s">
        <v>15</v>
      </c>
      <c r="AU160" s="158" t="s">
        <v>72</v>
      </c>
      <c r="AV160" s="158" t="s">
        <v>15</v>
      </c>
      <c r="AZ160" s="157" t="s">
        <v>149</v>
      </c>
      <c r="BL160" s="159">
        <f>SUM(BL161:BL166)</f>
        <v>0</v>
      </c>
    </row>
    <row r="161" spans="2:66" s="1" customFormat="1" ht="51" customHeight="1">
      <c r="B161" s="133"/>
      <c r="C161" s="161" t="s">
        <v>245</v>
      </c>
      <c r="D161" s="161" t="s">
        <v>150</v>
      </c>
      <c r="E161" s="162" t="s">
        <v>523</v>
      </c>
      <c r="F161" s="260" t="s">
        <v>524</v>
      </c>
      <c r="G161" s="260"/>
      <c r="H161" s="260"/>
      <c r="I161" s="260"/>
      <c r="J161" s="198"/>
      <c r="K161" s="163" t="s">
        <v>164</v>
      </c>
      <c r="L161" s="296">
        <v>303.89999999999998</v>
      </c>
      <c r="M161" s="242">
        <v>0</v>
      </c>
      <c r="N161" s="242"/>
      <c r="O161" s="259">
        <f t="shared" ref="O161:O166" si="35">ROUND(M161*L161,3)</f>
        <v>0</v>
      </c>
      <c r="P161" s="259"/>
      <c r="Q161" s="259"/>
      <c r="R161" s="259"/>
      <c r="S161" s="135"/>
      <c r="U161" s="164" t="s">
        <v>5</v>
      </c>
      <c r="V161" s="45" t="s">
        <v>40</v>
      </c>
      <c r="W161" s="37"/>
      <c r="X161" s="165">
        <f t="shared" ref="X161:X166" si="36">W161*L161</f>
        <v>0</v>
      </c>
      <c r="Y161" s="165">
        <v>1.6892</v>
      </c>
      <c r="Z161" s="165">
        <f t="shared" ref="Z161:Z166" si="37">Y161*L161</f>
        <v>513.34787999999992</v>
      </c>
      <c r="AA161" s="165">
        <v>0</v>
      </c>
      <c r="AB161" s="166">
        <f t="shared" ref="AB161:AB166" si="38">AA161*L161</f>
        <v>0</v>
      </c>
      <c r="AS161" s="20" t="s">
        <v>154</v>
      </c>
      <c r="AU161" s="20" t="s">
        <v>150</v>
      </c>
      <c r="AV161" s="20" t="s">
        <v>128</v>
      </c>
      <c r="AZ161" s="20" t="s">
        <v>149</v>
      </c>
      <c r="BF161" s="107">
        <f t="shared" ref="BF161:BF166" si="39">IF(V161="základná",O161,0)</f>
        <v>0</v>
      </c>
      <c r="BG161" s="107">
        <f t="shared" ref="BG161:BG166" si="40">IF(V161="znížená",O161,0)</f>
        <v>0</v>
      </c>
      <c r="BH161" s="107">
        <f t="shared" ref="BH161:BH166" si="41">IF(V161="zákl. prenesená",O161,0)</f>
        <v>0</v>
      </c>
      <c r="BI161" s="107">
        <f t="shared" ref="BI161:BI166" si="42">IF(V161="zníž. prenesená",O161,0)</f>
        <v>0</v>
      </c>
      <c r="BJ161" s="107">
        <f t="shared" ref="BJ161:BJ166" si="43">IF(V161="nulová",O161,0)</f>
        <v>0</v>
      </c>
      <c r="BK161" s="20" t="s">
        <v>128</v>
      </c>
      <c r="BL161" s="167">
        <f t="shared" ref="BL161:BL166" si="44">ROUND(M161*L161,3)</f>
        <v>0</v>
      </c>
      <c r="BM161" s="20" t="s">
        <v>154</v>
      </c>
      <c r="BN161" s="20" t="s">
        <v>525</v>
      </c>
    </row>
    <row r="162" spans="2:66" s="1" customFormat="1" ht="38.25" customHeight="1">
      <c r="B162" s="133"/>
      <c r="C162" s="161" t="s">
        <v>201</v>
      </c>
      <c r="D162" s="161" t="s">
        <v>150</v>
      </c>
      <c r="E162" s="162" t="s">
        <v>526</v>
      </c>
      <c r="F162" s="260" t="s">
        <v>527</v>
      </c>
      <c r="G162" s="260"/>
      <c r="H162" s="260"/>
      <c r="I162" s="260"/>
      <c r="J162" s="198"/>
      <c r="K162" s="163" t="s">
        <v>164</v>
      </c>
      <c r="L162" s="296">
        <v>218.065</v>
      </c>
      <c r="M162" s="242">
        <v>0</v>
      </c>
      <c r="N162" s="242"/>
      <c r="O162" s="259">
        <f t="shared" si="35"/>
        <v>0</v>
      </c>
      <c r="P162" s="259"/>
      <c r="Q162" s="259"/>
      <c r="R162" s="259"/>
      <c r="S162" s="135"/>
      <c r="U162" s="164" t="s">
        <v>5</v>
      </c>
      <c r="V162" s="45" t="s">
        <v>40</v>
      </c>
      <c r="W162" s="37"/>
      <c r="X162" s="165">
        <f t="shared" si="36"/>
        <v>0</v>
      </c>
      <c r="Y162" s="165">
        <v>2.53854204021737</v>
      </c>
      <c r="Z162" s="165">
        <f t="shared" si="37"/>
        <v>553.56717000000083</v>
      </c>
      <c r="AA162" s="165">
        <v>0</v>
      </c>
      <c r="AB162" s="166">
        <f t="shared" si="38"/>
        <v>0</v>
      </c>
      <c r="AS162" s="20" t="s">
        <v>154</v>
      </c>
      <c r="AU162" s="20" t="s">
        <v>150</v>
      </c>
      <c r="AV162" s="20" t="s">
        <v>128</v>
      </c>
      <c r="AZ162" s="20" t="s">
        <v>149</v>
      </c>
      <c r="BF162" s="107">
        <f t="shared" si="39"/>
        <v>0</v>
      </c>
      <c r="BG162" s="107">
        <f t="shared" si="40"/>
        <v>0</v>
      </c>
      <c r="BH162" s="107">
        <f t="shared" si="41"/>
        <v>0</v>
      </c>
      <c r="BI162" s="107">
        <f t="shared" si="42"/>
        <v>0</v>
      </c>
      <c r="BJ162" s="107">
        <f t="shared" si="43"/>
        <v>0</v>
      </c>
      <c r="BK162" s="20" t="s">
        <v>128</v>
      </c>
      <c r="BL162" s="167">
        <f t="shared" si="44"/>
        <v>0</v>
      </c>
      <c r="BM162" s="20" t="s">
        <v>154</v>
      </c>
      <c r="BN162" s="20" t="s">
        <v>183</v>
      </c>
    </row>
    <row r="163" spans="2:66" s="1" customFormat="1" ht="25.5" customHeight="1">
      <c r="B163" s="133"/>
      <c r="C163" s="161" t="s">
        <v>252</v>
      </c>
      <c r="D163" s="161" t="s">
        <v>150</v>
      </c>
      <c r="E163" s="162" t="s">
        <v>528</v>
      </c>
      <c r="F163" s="260" t="s">
        <v>529</v>
      </c>
      <c r="G163" s="260"/>
      <c r="H163" s="260"/>
      <c r="I163" s="260"/>
      <c r="J163" s="198"/>
      <c r="K163" s="163" t="s">
        <v>153</v>
      </c>
      <c r="L163" s="296">
        <v>1234.47</v>
      </c>
      <c r="M163" s="242">
        <v>0</v>
      </c>
      <c r="N163" s="242"/>
      <c r="O163" s="259">
        <f t="shared" si="35"/>
        <v>0</v>
      </c>
      <c r="P163" s="259"/>
      <c r="Q163" s="259"/>
      <c r="R163" s="259"/>
      <c r="S163" s="135"/>
      <c r="U163" s="164" t="s">
        <v>5</v>
      </c>
      <c r="V163" s="45" t="s">
        <v>40</v>
      </c>
      <c r="W163" s="37"/>
      <c r="X163" s="165">
        <f t="shared" si="36"/>
        <v>0</v>
      </c>
      <c r="Y163" s="165">
        <v>0.109965199640331</v>
      </c>
      <c r="Z163" s="165">
        <f t="shared" si="37"/>
        <v>135.7487399999994</v>
      </c>
      <c r="AA163" s="165">
        <v>0</v>
      </c>
      <c r="AB163" s="166">
        <f t="shared" si="38"/>
        <v>0</v>
      </c>
      <c r="AS163" s="20" t="s">
        <v>154</v>
      </c>
      <c r="AU163" s="20" t="s">
        <v>150</v>
      </c>
      <c r="AV163" s="20" t="s">
        <v>128</v>
      </c>
      <c r="AZ163" s="20" t="s">
        <v>149</v>
      </c>
      <c r="BF163" s="107">
        <f t="shared" si="39"/>
        <v>0</v>
      </c>
      <c r="BG163" s="107">
        <f t="shared" si="40"/>
        <v>0</v>
      </c>
      <c r="BH163" s="107">
        <f t="shared" si="41"/>
        <v>0</v>
      </c>
      <c r="BI163" s="107">
        <f t="shared" si="42"/>
        <v>0</v>
      </c>
      <c r="BJ163" s="107">
        <f t="shared" si="43"/>
        <v>0</v>
      </c>
      <c r="BK163" s="20" t="s">
        <v>128</v>
      </c>
      <c r="BL163" s="167">
        <f t="shared" si="44"/>
        <v>0</v>
      </c>
      <c r="BM163" s="20" t="s">
        <v>154</v>
      </c>
      <c r="BN163" s="20" t="s">
        <v>10</v>
      </c>
    </row>
    <row r="164" spans="2:66" s="1" customFormat="1" ht="25.5" customHeight="1">
      <c r="B164" s="133"/>
      <c r="C164" s="161" t="s">
        <v>205</v>
      </c>
      <c r="D164" s="161" t="s">
        <v>150</v>
      </c>
      <c r="E164" s="162" t="s">
        <v>530</v>
      </c>
      <c r="F164" s="260" t="s">
        <v>531</v>
      </c>
      <c r="G164" s="260"/>
      <c r="H164" s="260"/>
      <c r="I164" s="260"/>
      <c r="J164" s="198"/>
      <c r="K164" s="163" t="s">
        <v>153</v>
      </c>
      <c r="L164" s="296">
        <v>1234.47</v>
      </c>
      <c r="M164" s="242">
        <v>0</v>
      </c>
      <c r="N164" s="242"/>
      <c r="O164" s="259">
        <f t="shared" si="35"/>
        <v>0</v>
      </c>
      <c r="P164" s="259"/>
      <c r="Q164" s="259"/>
      <c r="R164" s="259"/>
      <c r="S164" s="135"/>
      <c r="U164" s="164" t="s">
        <v>5</v>
      </c>
      <c r="V164" s="45" t="s">
        <v>40</v>
      </c>
      <c r="W164" s="37"/>
      <c r="X164" s="165">
        <f t="shared" si="36"/>
        <v>0</v>
      </c>
      <c r="Y164" s="165">
        <v>0</v>
      </c>
      <c r="Z164" s="165">
        <f t="shared" si="37"/>
        <v>0</v>
      </c>
      <c r="AA164" s="165">
        <v>0</v>
      </c>
      <c r="AB164" s="166">
        <f t="shared" si="38"/>
        <v>0</v>
      </c>
      <c r="AS164" s="20" t="s">
        <v>154</v>
      </c>
      <c r="AU164" s="20" t="s">
        <v>150</v>
      </c>
      <c r="AV164" s="20" t="s">
        <v>128</v>
      </c>
      <c r="AZ164" s="20" t="s">
        <v>149</v>
      </c>
      <c r="BF164" s="107">
        <f t="shared" si="39"/>
        <v>0</v>
      </c>
      <c r="BG164" s="107">
        <f t="shared" si="40"/>
        <v>0</v>
      </c>
      <c r="BH164" s="107">
        <f t="shared" si="41"/>
        <v>0</v>
      </c>
      <c r="BI164" s="107">
        <f t="shared" si="42"/>
        <v>0</v>
      </c>
      <c r="BJ164" s="107">
        <f t="shared" si="43"/>
        <v>0</v>
      </c>
      <c r="BK164" s="20" t="s">
        <v>128</v>
      </c>
      <c r="BL164" s="167">
        <f t="shared" si="44"/>
        <v>0</v>
      </c>
      <c r="BM164" s="20" t="s">
        <v>154</v>
      </c>
      <c r="BN164" s="20" t="s">
        <v>189</v>
      </c>
    </row>
    <row r="165" spans="2:66" s="1" customFormat="1" ht="38.25" customHeight="1">
      <c r="B165" s="133"/>
      <c r="C165" s="161" t="s">
        <v>259</v>
      </c>
      <c r="D165" s="161" t="s">
        <v>150</v>
      </c>
      <c r="E165" s="162" t="s">
        <v>532</v>
      </c>
      <c r="F165" s="260" t="s">
        <v>533</v>
      </c>
      <c r="G165" s="260"/>
      <c r="H165" s="260"/>
      <c r="I165" s="260"/>
      <c r="J165" s="198"/>
      <c r="K165" s="163" t="s">
        <v>153</v>
      </c>
      <c r="L165" s="296">
        <v>65</v>
      </c>
      <c r="M165" s="242">
        <v>0</v>
      </c>
      <c r="N165" s="242"/>
      <c r="O165" s="259">
        <f t="shared" si="35"/>
        <v>0</v>
      </c>
      <c r="P165" s="259"/>
      <c r="Q165" s="259"/>
      <c r="R165" s="259"/>
      <c r="S165" s="135"/>
      <c r="U165" s="164" t="s">
        <v>5</v>
      </c>
      <c r="V165" s="45" t="s">
        <v>40</v>
      </c>
      <c r="W165" s="37"/>
      <c r="X165" s="165">
        <f t="shared" si="36"/>
        <v>0</v>
      </c>
      <c r="Y165" s="165">
        <v>3.2934923076923098E-2</v>
      </c>
      <c r="Z165" s="165">
        <f t="shared" si="37"/>
        <v>2.1407700000000012</v>
      </c>
      <c r="AA165" s="165">
        <v>0</v>
      </c>
      <c r="AB165" s="166">
        <f t="shared" si="38"/>
        <v>0</v>
      </c>
      <c r="AS165" s="20" t="s">
        <v>154</v>
      </c>
      <c r="AU165" s="20" t="s">
        <v>150</v>
      </c>
      <c r="AV165" s="20" t="s">
        <v>128</v>
      </c>
      <c r="AZ165" s="20" t="s">
        <v>149</v>
      </c>
      <c r="BF165" s="107">
        <f t="shared" si="39"/>
        <v>0</v>
      </c>
      <c r="BG165" s="107">
        <f t="shared" si="40"/>
        <v>0</v>
      </c>
      <c r="BH165" s="107">
        <f t="shared" si="41"/>
        <v>0</v>
      </c>
      <c r="BI165" s="107">
        <f t="shared" si="42"/>
        <v>0</v>
      </c>
      <c r="BJ165" s="107">
        <f t="shared" si="43"/>
        <v>0</v>
      </c>
      <c r="BK165" s="20" t="s">
        <v>128</v>
      </c>
      <c r="BL165" s="167">
        <f t="shared" si="44"/>
        <v>0</v>
      </c>
      <c r="BM165" s="20" t="s">
        <v>154</v>
      </c>
      <c r="BN165" s="20" t="s">
        <v>194</v>
      </c>
    </row>
    <row r="166" spans="2:66" s="1" customFormat="1" ht="25.5" customHeight="1">
      <c r="B166" s="133"/>
      <c r="C166" s="161" t="s">
        <v>208</v>
      </c>
      <c r="D166" s="161" t="s">
        <v>150</v>
      </c>
      <c r="E166" s="162" t="s">
        <v>534</v>
      </c>
      <c r="F166" s="260" t="s">
        <v>535</v>
      </c>
      <c r="G166" s="260"/>
      <c r="H166" s="260"/>
      <c r="I166" s="260"/>
      <c r="J166" s="198"/>
      <c r="K166" s="163" t="s">
        <v>153</v>
      </c>
      <c r="L166" s="296">
        <v>65</v>
      </c>
      <c r="M166" s="242">
        <v>0</v>
      </c>
      <c r="N166" s="242"/>
      <c r="O166" s="259">
        <f t="shared" si="35"/>
        <v>0</v>
      </c>
      <c r="P166" s="259"/>
      <c r="Q166" s="259"/>
      <c r="R166" s="259"/>
      <c r="S166" s="135"/>
      <c r="U166" s="164" t="s">
        <v>5</v>
      </c>
      <c r="V166" s="45" t="s">
        <v>40</v>
      </c>
      <c r="W166" s="37"/>
      <c r="X166" s="165">
        <f t="shared" si="36"/>
        <v>0</v>
      </c>
      <c r="Y166" s="165">
        <v>0.32378723076923099</v>
      </c>
      <c r="Z166" s="165">
        <f t="shared" si="37"/>
        <v>21.046170000000014</v>
      </c>
      <c r="AA166" s="165">
        <v>0</v>
      </c>
      <c r="AB166" s="166">
        <f t="shared" si="38"/>
        <v>0</v>
      </c>
      <c r="AS166" s="20" t="s">
        <v>154</v>
      </c>
      <c r="AU166" s="20" t="s">
        <v>150</v>
      </c>
      <c r="AV166" s="20" t="s">
        <v>128</v>
      </c>
      <c r="AZ166" s="20" t="s">
        <v>149</v>
      </c>
      <c r="BF166" s="107">
        <f t="shared" si="39"/>
        <v>0</v>
      </c>
      <c r="BG166" s="107">
        <f t="shared" si="40"/>
        <v>0</v>
      </c>
      <c r="BH166" s="107">
        <f t="shared" si="41"/>
        <v>0</v>
      </c>
      <c r="BI166" s="107">
        <f t="shared" si="42"/>
        <v>0</v>
      </c>
      <c r="BJ166" s="107">
        <f t="shared" si="43"/>
        <v>0</v>
      </c>
      <c r="BK166" s="20" t="s">
        <v>128</v>
      </c>
      <c r="BL166" s="167">
        <f t="shared" si="44"/>
        <v>0</v>
      </c>
      <c r="BM166" s="20" t="s">
        <v>154</v>
      </c>
      <c r="BN166" s="20" t="s">
        <v>198</v>
      </c>
    </row>
    <row r="167" spans="2:66" s="9" customFormat="1" ht="29.85" customHeight="1">
      <c r="B167" s="150"/>
      <c r="C167" s="151"/>
      <c r="D167" s="160" t="s">
        <v>118</v>
      </c>
      <c r="E167" s="160"/>
      <c r="F167" s="160"/>
      <c r="G167" s="160"/>
      <c r="H167" s="160"/>
      <c r="I167" s="160"/>
      <c r="J167" s="160"/>
      <c r="K167" s="160"/>
      <c r="L167" s="298"/>
      <c r="M167" s="160"/>
      <c r="N167" s="160"/>
      <c r="O167" s="250">
        <f>BL167</f>
        <v>0</v>
      </c>
      <c r="P167" s="251"/>
      <c r="Q167" s="251"/>
      <c r="R167" s="251"/>
      <c r="S167" s="153"/>
      <c r="U167" s="154"/>
      <c r="V167" s="151"/>
      <c r="W167" s="151"/>
      <c r="X167" s="155">
        <f>SUM(X168:X178)</f>
        <v>0</v>
      </c>
      <c r="Y167" s="151"/>
      <c r="Z167" s="155">
        <f>SUM(Z168:Z178)</f>
        <v>180.30973000000009</v>
      </c>
      <c r="AA167" s="151"/>
      <c r="AB167" s="156">
        <f>SUM(AB168:AB178)</f>
        <v>0</v>
      </c>
      <c r="AS167" s="157" t="s">
        <v>15</v>
      </c>
      <c r="AU167" s="158" t="s">
        <v>72</v>
      </c>
      <c r="AV167" s="158" t="s">
        <v>15</v>
      </c>
      <c r="AZ167" s="157" t="s">
        <v>149</v>
      </c>
      <c r="BL167" s="159">
        <f>SUM(BL168:BL178)</f>
        <v>0</v>
      </c>
    </row>
    <row r="168" spans="2:66" s="1" customFormat="1" ht="63.75" customHeight="1">
      <c r="B168" s="133"/>
      <c r="C168" s="161" t="s">
        <v>266</v>
      </c>
      <c r="D168" s="161" t="s">
        <v>150</v>
      </c>
      <c r="E168" s="162" t="s">
        <v>536</v>
      </c>
      <c r="F168" s="260" t="s">
        <v>537</v>
      </c>
      <c r="G168" s="260"/>
      <c r="H168" s="260"/>
      <c r="I168" s="260"/>
      <c r="J168" s="198"/>
      <c r="K168" s="163" t="s">
        <v>164</v>
      </c>
      <c r="L168" s="296">
        <v>34.728999999999999</v>
      </c>
      <c r="M168" s="242">
        <v>0</v>
      </c>
      <c r="N168" s="242"/>
      <c r="O168" s="259">
        <f t="shared" ref="O168:O178" si="45">ROUND(M168*L168,3)</f>
        <v>0</v>
      </c>
      <c r="P168" s="259"/>
      <c r="Q168" s="259"/>
      <c r="R168" s="259"/>
      <c r="S168" s="135"/>
      <c r="U168" s="164" t="s">
        <v>5</v>
      </c>
      <c r="V168" s="45" t="s">
        <v>40</v>
      </c>
      <c r="W168" s="37"/>
      <c r="X168" s="165">
        <f t="shared" ref="X168:X178" si="46">W168*L168</f>
        <v>0</v>
      </c>
      <c r="Y168" s="165">
        <v>2.5233818998531499</v>
      </c>
      <c r="Z168" s="165">
        <f t="shared" ref="Z168:Z178" si="47">Y168*L168</f>
        <v>87.634530000000041</v>
      </c>
      <c r="AA168" s="165">
        <v>0</v>
      </c>
      <c r="AB168" s="166">
        <f t="shared" ref="AB168:AB178" si="48">AA168*L168</f>
        <v>0</v>
      </c>
      <c r="AS168" s="20" t="s">
        <v>154</v>
      </c>
      <c r="AU168" s="20" t="s">
        <v>150</v>
      </c>
      <c r="AV168" s="20" t="s">
        <v>128</v>
      </c>
      <c r="AZ168" s="20" t="s">
        <v>149</v>
      </c>
      <c r="BF168" s="107">
        <f t="shared" ref="BF168:BF178" si="49">IF(V168="základná",O168,0)</f>
        <v>0</v>
      </c>
      <c r="BG168" s="107">
        <f t="shared" ref="BG168:BG178" si="50">IF(V168="znížená",O168,0)</f>
        <v>0</v>
      </c>
      <c r="BH168" s="107">
        <f t="shared" ref="BH168:BH178" si="51">IF(V168="zákl. prenesená",O168,0)</f>
        <v>0</v>
      </c>
      <c r="BI168" s="107">
        <f t="shared" ref="BI168:BI178" si="52">IF(V168="zníž. prenesená",O168,0)</f>
        <v>0</v>
      </c>
      <c r="BJ168" s="107">
        <f t="shared" ref="BJ168:BJ178" si="53">IF(V168="nulová",O168,0)</f>
        <v>0</v>
      </c>
      <c r="BK168" s="20" t="s">
        <v>128</v>
      </c>
      <c r="BL168" s="167">
        <f t="shared" ref="BL168:BL178" si="54">ROUND(M168*L168,3)</f>
        <v>0</v>
      </c>
      <c r="BM168" s="20" t="s">
        <v>154</v>
      </c>
      <c r="BN168" s="20" t="s">
        <v>201</v>
      </c>
    </row>
    <row r="169" spans="2:66" s="1" customFormat="1" ht="16.5" customHeight="1">
      <c r="B169" s="133"/>
      <c r="C169" s="161" t="s">
        <v>213</v>
      </c>
      <c r="D169" s="161" t="s">
        <v>150</v>
      </c>
      <c r="E169" s="162" t="s">
        <v>538</v>
      </c>
      <c r="F169" s="260" t="s">
        <v>539</v>
      </c>
      <c r="G169" s="260"/>
      <c r="H169" s="260"/>
      <c r="I169" s="260"/>
      <c r="J169" s="198"/>
      <c r="K169" s="163" t="s">
        <v>356</v>
      </c>
      <c r="L169" s="296">
        <v>29.724</v>
      </c>
      <c r="M169" s="242">
        <v>0</v>
      </c>
      <c r="N169" s="242"/>
      <c r="O169" s="259">
        <f t="shared" si="45"/>
        <v>0</v>
      </c>
      <c r="P169" s="259"/>
      <c r="Q169" s="259"/>
      <c r="R169" s="259"/>
      <c r="S169" s="135"/>
      <c r="U169" s="164" t="s">
        <v>5</v>
      </c>
      <c r="V169" s="45" t="s">
        <v>40</v>
      </c>
      <c r="W169" s="37"/>
      <c r="X169" s="165">
        <f t="shared" si="46"/>
        <v>0</v>
      </c>
      <c r="Y169" s="165">
        <v>1.0168698694657501</v>
      </c>
      <c r="Z169" s="165">
        <f t="shared" si="47"/>
        <v>30.225439999999956</v>
      </c>
      <c r="AA169" s="165">
        <v>0</v>
      </c>
      <c r="AB169" s="166">
        <f t="shared" si="48"/>
        <v>0</v>
      </c>
      <c r="AS169" s="20" t="s">
        <v>154</v>
      </c>
      <c r="AU169" s="20" t="s">
        <v>150</v>
      </c>
      <c r="AV169" s="20" t="s">
        <v>128</v>
      </c>
      <c r="AZ169" s="20" t="s">
        <v>149</v>
      </c>
      <c r="BF169" s="107">
        <f t="shared" si="49"/>
        <v>0</v>
      </c>
      <c r="BG169" s="107">
        <f t="shared" si="50"/>
        <v>0</v>
      </c>
      <c r="BH169" s="107">
        <f t="shared" si="51"/>
        <v>0</v>
      </c>
      <c r="BI169" s="107">
        <f t="shared" si="52"/>
        <v>0</v>
      </c>
      <c r="BJ169" s="107">
        <f t="shared" si="53"/>
        <v>0</v>
      </c>
      <c r="BK169" s="20" t="s">
        <v>128</v>
      </c>
      <c r="BL169" s="167">
        <f t="shared" si="54"/>
        <v>0</v>
      </c>
      <c r="BM169" s="20" t="s">
        <v>154</v>
      </c>
      <c r="BN169" s="20" t="s">
        <v>205</v>
      </c>
    </row>
    <row r="170" spans="2:66" s="1" customFormat="1" ht="16.5" customHeight="1">
      <c r="B170" s="133"/>
      <c r="C170" s="161" t="s">
        <v>273</v>
      </c>
      <c r="D170" s="161" t="s">
        <v>150</v>
      </c>
      <c r="E170" s="162" t="s">
        <v>540</v>
      </c>
      <c r="F170" s="260" t="s">
        <v>541</v>
      </c>
      <c r="G170" s="260"/>
      <c r="H170" s="260"/>
      <c r="I170" s="260"/>
      <c r="J170" s="198"/>
      <c r="K170" s="163" t="s">
        <v>356</v>
      </c>
      <c r="L170" s="296">
        <v>19.763999999999999</v>
      </c>
      <c r="M170" s="242">
        <v>0</v>
      </c>
      <c r="N170" s="242"/>
      <c r="O170" s="259">
        <f t="shared" si="45"/>
        <v>0</v>
      </c>
      <c r="P170" s="259"/>
      <c r="Q170" s="259"/>
      <c r="R170" s="259"/>
      <c r="S170" s="135"/>
      <c r="U170" s="164" t="s">
        <v>5</v>
      </c>
      <c r="V170" s="45" t="s">
        <v>40</v>
      </c>
      <c r="W170" s="37"/>
      <c r="X170" s="165">
        <f t="shared" si="46"/>
        <v>0</v>
      </c>
      <c r="Y170" s="165">
        <v>1.20295992714026</v>
      </c>
      <c r="Z170" s="165">
        <f t="shared" si="47"/>
        <v>23.775300000000097</v>
      </c>
      <c r="AA170" s="165">
        <v>0</v>
      </c>
      <c r="AB170" s="166">
        <f t="shared" si="48"/>
        <v>0</v>
      </c>
      <c r="AS170" s="20" t="s">
        <v>154</v>
      </c>
      <c r="AU170" s="20" t="s">
        <v>150</v>
      </c>
      <c r="AV170" s="20" t="s">
        <v>128</v>
      </c>
      <c r="AZ170" s="20" t="s">
        <v>149</v>
      </c>
      <c r="BF170" s="107">
        <f t="shared" si="49"/>
        <v>0</v>
      </c>
      <c r="BG170" s="107">
        <f t="shared" si="50"/>
        <v>0</v>
      </c>
      <c r="BH170" s="107">
        <f t="shared" si="51"/>
        <v>0</v>
      </c>
      <c r="BI170" s="107">
        <f t="shared" si="52"/>
        <v>0</v>
      </c>
      <c r="BJ170" s="107">
        <f t="shared" si="53"/>
        <v>0</v>
      </c>
      <c r="BK170" s="20" t="s">
        <v>128</v>
      </c>
      <c r="BL170" s="167">
        <f t="shared" si="54"/>
        <v>0</v>
      </c>
      <c r="BM170" s="20" t="s">
        <v>154</v>
      </c>
      <c r="BN170" s="20" t="s">
        <v>208</v>
      </c>
    </row>
    <row r="171" spans="2:66" s="1" customFormat="1" ht="16.5" customHeight="1">
      <c r="B171" s="133"/>
      <c r="C171" s="161" t="s">
        <v>216</v>
      </c>
      <c r="D171" s="161" t="s">
        <v>150</v>
      </c>
      <c r="E171" s="162" t="s">
        <v>542</v>
      </c>
      <c r="F171" s="260" t="s">
        <v>543</v>
      </c>
      <c r="G171" s="260"/>
      <c r="H171" s="260"/>
      <c r="I171" s="260"/>
      <c r="J171" s="198"/>
      <c r="K171" s="163" t="s">
        <v>153</v>
      </c>
      <c r="L171" s="296">
        <v>275.625</v>
      </c>
      <c r="M171" s="242">
        <v>0</v>
      </c>
      <c r="N171" s="242"/>
      <c r="O171" s="259">
        <f t="shared" si="45"/>
        <v>0</v>
      </c>
      <c r="P171" s="259"/>
      <c r="Q171" s="259"/>
      <c r="R171" s="259"/>
      <c r="S171" s="135"/>
      <c r="U171" s="164" t="s">
        <v>5</v>
      </c>
      <c r="V171" s="45" t="s">
        <v>40</v>
      </c>
      <c r="W171" s="37"/>
      <c r="X171" s="165">
        <f t="shared" si="46"/>
        <v>0</v>
      </c>
      <c r="Y171" s="165">
        <v>7.0580390022675701E-2</v>
      </c>
      <c r="Z171" s="165">
        <f t="shared" si="47"/>
        <v>19.45371999999999</v>
      </c>
      <c r="AA171" s="165">
        <v>0</v>
      </c>
      <c r="AB171" s="166">
        <f t="shared" si="48"/>
        <v>0</v>
      </c>
      <c r="AS171" s="20" t="s">
        <v>154</v>
      </c>
      <c r="AU171" s="20" t="s">
        <v>150</v>
      </c>
      <c r="AV171" s="20" t="s">
        <v>128</v>
      </c>
      <c r="AZ171" s="20" t="s">
        <v>149</v>
      </c>
      <c r="BF171" s="107">
        <f t="shared" si="49"/>
        <v>0</v>
      </c>
      <c r="BG171" s="107">
        <f t="shared" si="50"/>
        <v>0</v>
      </c>
      <c r="BH171" s="107">
        <f t="shared" si="51"/>
        <v>0</v>
      </c>
      <c r="BI171" s="107">
        <f t="shared" si="52"/>
        <v>0</v>
      </c>
      <c r="BJ171" s="107">
        <f t="shared" si="53"/>
        <v>0</v>
      </c>
      <c r="BK171" s="20" t="s">
        <v>128</v>
      </c>
      <c r="BL171" s="167">
        <f t="shared" si="54"/>
        <v>0</v>
      </c>
      <c r="BM171" s="20" t="s">
        <v>154</v>
      </c>
      <c r="BN171" s="20" t="s">
        <v>213</v>
      </c>
    </row>
    <row r="172" spans="2:66" s="1" customFormat="1" ht="16.5" customHeight="1">
      <c r="B172" s="133"/>
      <c r="C172" s="161" t="s">
        <v>280</v>
      </c>
      <c r="D172" s="161" t="s">
        <v>150</v>
      </c>
      <c r="E172" s="162" t="s">
        <v>544</v>
      </c>
      <c r="F172" s="260" t="s">
        <v>545</v>
      </c>
      <c r="G172" s="260"/>
      <c r="H172" s="260"/>
      <c r="I172" s="260"/>
      <c r="J172" s="198"/>
      <c r="K172" s="163" t="s">
        <v>153</v>
      </c>
      <c r="L172" s="296">
        <v>275.625</v>
      </c>
      <c r="M172" s="242">
        <v>0</v>
      </c>
      <c r="N172" s="242"/>
      <c r="O172" s="259">
        <f t="shared" si="45"/>
        <v>0</v>
      </c>
      <c r="P172" s="259"/>
      <c r="Q172" s="259"/>
      <c r="R172" s="259"/>
      <c r="S172" s="135"/>
      <c r="U172" s="164" t="s">
        <v>5</v>
      </c>
      <c r="V172" s="45" t="s">
        <v>40</v>
      </c>
      <c r="W172" s="37"/>
      <c r="X172" s="165">
        <f t="shared" si="46"/>
        <v>0</v>
      </c>
      <c r="Y172" s="165">
        <v>0</v>
      </c>
      <c r="Z172" s="165">
        <f t="shared" si="47"/>
        <v>0</v>
      </c>
      <c r="AA172" s="165">
        <v>0</v>
      </c>
      <c r="AB172" s="166">
        <f t="shared" si="48"/>
        <v>0</v>
      </c>
      <c r="AS172" s="20" t="s">
        <v>154</v>
      </c>
      <c r="AU172" s="20" t="s">
        <v>150</v>
      </c>
      <c r="AV172" s="20" t="s">
        <v>128</v>
      </c>
      <c r="AZ172" s="20" t="s">
        <v>149</v>
      </c>
      <c r="BF172" s="107">
        <f t="shared" si="49"/>
        <v>0</v>
      </c>
      <c r="BG172" s="107">
        <f t="shared" si="50"/>
        <v>0</v>
      </c>
      <c r="BH172" s="107">
        <f t="shared" si="51"/>
        <v>0</v>
      </c>
      <c r="BI172" s="107">
        <f t="shared" si="52"/>
        <v>0</v>
      </c>
      <c r="BJ172" s="107">
        <f t="shared" si="53"/>
        <v>0</v>
      </c>
      <c r="BK172" s="20" t="s">
        <v>128</v>
      </c>
      <c r="BL172" s="167">
        <f t="shared" si="54"/>
        <v>0</v>
      </c>
      <c r="BM172" s="20" t="s">
        <v>154</v>
      </c>
      <c r="BN172" s="20" t="s">
        <v>216</v>
      </c>
    </row>
    <row r="173" spans="2:66" s="1" customFormat="1" ht="25.5" customHeight="1">
      <c r="B173" s="133"/>
      <c r="C173" s="161" t="s">
        <v>220</v>
      </c>
      <c r="D173" s="161" t="s">
        <v>150</v>
      </c>
      <c r="E173" s="162" t="s">
        <v>546</v>
      </c>
      <c r="F173" s="260" t="s">
        <v>547</v>
      </c>
      <c r="G173" s="260"/>
      <c r="H173" s="260"/>
      <c r="I173" s="260"/>
      <c r="J173" s="198"/>
      <c r="K173" s="163" t="s">
        <v>153</v>
      </c>
      <c r="L173" s="296">
        <v>77.174999999999997</v>
      </c>
      <c r="M173" s="242">
        <v>0</v>
      </c>
      <c r="N173" s="242"/>
      <c r="O173" s="259">
        <f t="shared" si="45"/>
        <v>0</v>
      </c>
      <c r="P173" s="259"/>
      <c r="Q173" s="259"/>
      <c r="R173" s="259"/>
      <c r="S173" s="135"/>
      <c r="U173" s="164" t="s">
        <v>5</v>
      </c>
      <c r="V173" s="45" t="s">
        <v>40</v>
      </c>
      <c r="W173" s="37"/>
      <c r="X173" s="165">
        <f t="shared" si="46"/>
        <v>0</v>
      </c>
      <c r="Y173" s="165">
        <v>0.16594000647878199</v>
      </c>
      <c r="Z173" s="165">
        <f t="shared" si="47"/>
        <v>12.806419999999999</v>
      </c>
      <c r="AA173" s="165">
        <v>0</v>
      </c>
      <c r="AB173" s="166">
        <f t="shared" si="48"/>
        <v>0</v>
      </c>
      <c r="AS173" s="20" t="s">
        <v>154</v>
      </c>
      <c r="AU173" s="20" t="s">
        <v>150</v>
      </c>
      <c r="AV173" s="20" t="s">
        <v>128</v>
      </c>
      <c r="AZ173" s="20" t="s">
        <v>149</v>
      </c>
      <c r="BF173" s="107">
        <f t="shared" si="49"/>
        <v>0</v>
      </c>
      <c r="BG173" s="107">
        <f t="shared" si="50"/>
        <v>0</v>
      </c>
      <c r="BH173" s="107">
        <f t="shared" si="51"/>
        <v>0</v>
      </c>
      <c r="BI173" s="107">
        <f t="shared" si="52"/>
        <v>0</v>
      </c>
      <c r="BJ173" s="107">
        <f t="shared" si="53"/>
        <v>0</v>
      </c>
      <c r="BK173" s="20" t="s">
        <v>128</v>
      </c>
      <c r="BL173" s="167">
        <f t="shared" si="54"/>
        <v>0</v>
      </c>
      <c r="BM173" s="20" t="s">
        <v>154</v>
      </c>
      <c r="BN173" s="20" t="s">
        <v>220</v>
      </c>
    </row>
    <row r="174" spans="2:66" s="1" customFormat="1" ht="25.5" customHeight="1">
      <c r="B174" s="133"/>
      <c r="C174" s="161" t="s">
        <v>287</v>
      </c>
      <c r="D174" s="161" t="s">
        <v>150</v>
      </c>
      <c r="E174" s="162" t="s">
        <v>548</v>
      </c>
      <c r="F174" s="260" t="s">
        <v>549</v>
      </c>
      <c r="G174" s="260"/>
      <c r="H174" s="260"/>
      <c r="I174" s="260"/>
      <c r="J174" s="198"/>
      <c r="K174" s="163" t="s">
        <v>153</v>
      </c>
      <c r="L174" s="296">
        <v>77.174999999999997</v>
      </c>
      <c r="M174" s="242">
        <v>0</v>
      </c>
      <c r="N174" s="242"/>
      <c r="O174" s="259">
        <f t="shared" si="45"/>
        <v>0</v>
      </c>
      <c r="P174" s="259"/>
      <c r="Q174" s="259"/>
      <c r="R174" s="259"/>
      <c r="S174" s="135"/>
      <c r="U174" s="164" t="s">
        <v>5</v>
      </c>
      <c r="V174" s="45" t="s">
        <v>40</v>
      </c>
      <c r="W174" s="37"/>
      <c r="X174" s="165">
        <f t="shared" si="46"/>
        <v>0</v>
      </c>
      <c r="Y174" s="165">
        <v>0</v>
      </c>
      <c r="Z174" s="165">
        <f t="shared" si="47"/>
        <v>0</v>
      </c>
      <c r="AA174" s="165">
        <v>0</v>
      </c>
      <c r="AB174" s="166">
        <f t="shared" si="48"/>
        <v>0</v>
      </c>
      <c r="AS174" s="20" t="s">
        <v>154</v>
      </c>
      <c r="AU174" s="20" t="s">
        <v>150</v>
      </c>
      <c r="AV174" s="20" t="s">
        <v>128</v>
      </c>
      <c r="AZ174" s="20" t="s">
        <v>149</v>
      </c>
      <c r="BF174" s="107">
        <f t="shared" si="49"/>
        <v>0</v>
      </c>
      <c r="BG174" s="107">
        <f t="shared" si="50"/>
        <v>0</v>
      </c>
      <c r="BH174" s="107">
        <f t="shared" si="51"/>
        <v>0</v>
      </c>
      <c r="BI174" s="107">
        <f t="shared" si="52"/>
        <v>0</v>
      </c>
      <c r="BJ174" s="107">
        <f t="shared" si="53"/>
        <v>0</v>
      </c>
      <c r="BK174" s="20" t="s">
        <v>128</v>
      </c>
      <c r="BL174" s="167">
        <f t="shared" si="54"/>
        <v>0</v>
      </c>
      <c r="BM174" s="20" t="s">
        <v>154</v>
      </c>
      <c r="BN174" s="20" t="s">
        <v>223</v>
      </c>
    </row>
    <row r="175" spans="2:66" s="1" customFormat="1" ht="25.5" customHeight="1">
      <c r="B175" s="133"/>
      <c r="C175" s="161" t="s">
        <v>223</v>
      </c>
      <c r="D175" s="161" t="s">
        <v>150</v>
      </c>
      <c r="E175" s="162" t="s">
        <v>550</v>
      </c>
      <c r="F175" s="260" t="s">
        <v>551</v>
      </c>
      <c r="G175" s="260"/>
      <c r="H175" s="260"/>
      <c r="I175" s="260"/>
      <c r="J175" s="198"/>
      <c r="K175" s="163" t="s">
        <v>153</v>
      </c>
      <c r="L175" s="296">
        <v>38.588000000000001</v>
      </c>
      <c r="M175" s="242">
        <v>0</v>
      </c>
      <c r="N175" s="242"/>
      <c r="O175" s="259">
        <f t="shared" si="45"/>
        <v>0</v>
      </c>
      <c r="P175" s="259"/>
      <c r="Q175" s="259"/>
      <c r="R175" s="259"/>
      <c r="S175" s="135"/>
      <c r="U175" s="164" t="s">
        <v>5</v>
      </c>
      <c r="V175" s="45" t="s">
        <v>40</v>
      </c>
      <c r="W175" s="37"/>
      <c r="X175" s="165">
        <f t="shared" si="46"/>
        <v>0</v>
      </c>
      <c r="Y175" s="165">
        <v>0.121445008811029</v>
      </c>
      <c r="Z175" s="165">
        <f t="shared" si="47"/>
        <v>4.6863199999999869</v>
      </c>
      <c r="AA175" s="165">
        <v>0</v>
      </c>
      <c r="AB175" s="166">
        <f t="shared" si="48"/>
        <v>0</v>
      </c>
      <c r="AS175" s="20" t="s">
        <v>154</v>
      </c>
      <c r="AU175" s="20" t="s">
        <v>150</v>
      </c>
      <c r="AV175" s="20" t="s">
        <v>128</v>
      </c>
      <c r="AZ175" s="20" t="s">
        <v>149</v>
      </c>
      <c r="BF175" s="107">
        <f t="shared" si="49"/>
        <v>0</v>
      </c>
      <c r="BG175" s="107">
        <f t="shared" si="50"/>
        <v>0</v>
      </c>
      <c r="BH175" s="107">
        <f t="shared" si="51"/>
        <v>0</v>
      </c>
      <c r="BI175" s="107">
        <f t="shared" si="52"/>
        <v>0</v>
      </c>
      <c r="BJ175" s="107">
        <f t="shared" si="53"/>
        <v>0</v>
      </c>
      <c r="BK175" s="20" t="s">
        <v>128</v>
      </c>
      <c r="BL175" s="167">
        <f t="shared" si="54"/>
        <v>0</v>
      </c>
      <c r="BM175" s="20" t="s">
        <v>154</v>
      </c>
      <c r="BN175" s="20" t="s">
        <v>227</v>
      </c>
    </row>
    <row r="176" spans="2:66" s="1" customFormat="1" ht="25.5" customHeight="1">
      <c r="B176" s="133"/>
      <c r="C176" s="161" t="s">
        <v>294</v>
      </c>
      <c r="D176" s="161" t="s">
        <v>150</v>
      </c>
      <c r="E176" s="162" t="s">
        <v>552</v>
      </c>
      <c r="F176" s="260" t="s">
        <v>553</v>
      </c>
      <c r="G176" s="260"/>
      <c r="H176" s="260"/>
      <c r="I176" s="260"/>
      <c r="J176" s="198"/>
      <c r="K176" s="163" t="s">
        <v>153</v>
      </c>
      <c r="L176" s="296">
        <v>38.588000000000001</v>
      </c>
      <c r="M176" s="242">
        <v>0</v>
      </c>
      <c r="N176" s="242"/>
      <c r="O176" s="259">
        <f t="shared" si="45"/>
        <v>0</v>
      </c>
      <c r="P176" s="259"/>
      <c r="Q176" s="259"/>
      <c r="R176" s="259"/>
      <c r="S176" s="135"/>
      <c r="U176" s="164" t="s">
        <v>5</v>
      </c>
      <c r="V176" s="45" t="s">
        <v>40</v>
      </c>
      <c r="W176" s="37"/>
      <c r="X176" s="165">
        <f t="shared" si="46"/>
        <v>0</v>
      </c>
      <c r="Y176" s="165">
        <v>0</v>
      </c>
      <c r="Z176" s="165">
        <f t="shared" si="47"/>
        <v>0</v>
      </c>
      <c r="AA176" s="165">
        <v>0</v>
      </c>
      <c r="AB176" s="166">
        <f t="shared" si="48"/>
        <v>0</v>
      </c>
      <c r="AS176" s="20" t="s">
        <v>154</v>
      </c>
      <c r="AU176" s="20" t="s">
        <v>150</v>
      </c>
      <c r="AV176" s="20" t="s">
        <v>128</v>
      </c>
      <c r="AZ176" s="20" t="s">
        <v>149</v>
      </c>
      <c r="BF176" s="107">
        <f t="shared" si="49"/>
        <v>0</v>
      </c>
      <c r="BG176" s="107">
        <f t="shared" si="50"/>
        <v>0</v>
      </c>
      <c r="BH176" s="107">
        <f t="shared" si="51"/>
        <v>0</v>
      </c>
      <c r="BI176" s="107">
        <f t="shared" si="52"/>
        <v>0</v>
      </c>
      <c r="BJ176" s="107">
        <f t="shared" si="53"/>
        <v>0</v>
      </c>
      <c r="BK176" s="20" t="s">
        <v>128</v>
      </c>
      <c r="BL176" s="167">
        <f t="shared" si="54"/>
        <v>0</v>
      </c>
      <c r="BM176" s="20" t="s">
        <v>154</v>
      </c>
      <c r="BN176" s="20" t="s">
        <v>230</v>
      </c>
    </row>
    <row r="177" spans="2:66" s="1" customFormat="1" ht="25.5" customHeight="1">
      <c r="B177" s="133"/>
      <c r="C177" s="161" t="s">
        <v>227</v>
      </c>
      <c r="D177" s="161" t="s">
        <v>150</v>
      </c>
      <c r="E177" s="162" t="s">
        <v>554</v>
      </c>
      <c r="F177" s="260" t="s">
        <v>555</v>
      </c>
      <c r="G177" s="260"/>
      <c r="H177" s="260"/>
      <c r="I177" s="260"/>
      <c r="J177" s="198"/>
      <c r="K177" s="163" t="s">
        <v>212</v>
      </c>
      <c r="L177" s="296">
        <v>864</v>
      </c>
      <c r="M177" s="242">
        <v>0</v>
      </c>
      <c r="N177" s="242"/>
      <c r="O177" s="259">
        <f t="shared" si="45"/>
        <v>0</v>
      </c>
      <c r="P177" s="259"/>
      <c r="Q177" s="259"/>
      <c r="R177" s="259"/>
      <c r="S177" s="135"/>
      <c r="U177" s="164" t="s">
        <v>5</v>
      </c>
      <c r="V177" s="45" t="s">
        <v>40</v>
      </c>
      <c r="W177" s="37"/>
      <c r="X177" s="165">
        <f t="shared" si="46"/>
        <v>0</v>
      </c>
      <c r="Y177" s="165">
        <v>0</v>
      </c>
      <c r="Z177" s="165">
        <f t="shared" si="47"/>
        <v>0</v>
      </c>
      <c r="AA177" s="165">
        <v>0</v>
      </c>
      <c r="AB177" s="166">
        <f t="shared" si="48"/>
        <v>0</v>
      </c>
      <c r="AS177" s="20" t="s">
        <v>154</v>
      </c>
      <c r="AU177" s="20" t="s">
        <v>150</v>
      </c>
      <c r="AV177" s="20" t="s">
        <v>128</v>
      </c>
      <c r="AZ177" s="20" t="s">
        <v>149</v>
      </c>
      <c r="BF177" s="107">
        <f t="shared" si="49"/>
        <v>0</v>
      </c>
      <c r="BG177" s="107">
        <f t="shared" si="50"/>
        <v>0</v>
      </c>
      <c r="BH177" s="107">
        <f t="shared" si="51"/>
        <v>0</v>
      </c>
      <c r="BI177" s="107">
        <f t="shared" si="52"/>
        <v>0</v>
      </c>
      <c r="BJ177" s="107">
        <f t="shared" si="53"/>
        <v>0</v>
      </c>
      <c r="BK177" s="20" t="s">
        <v>128</v>
      </c>
      <c r="BL177" s="167">
        <f t="shared" si="54"/>
        <v>0</v>
      </c>
      <c r="BM177" s="20" t="s">
        <v>154</v>
      </c>
      <c r="BN177" s="20" t="s">
        <v>556</v>
      </c>
    </row>
    <row r="178" spans="2:66" s="1" customFormat="1" ht="25.5" customHeight="1">
      <c r="B178" s="133"/>
      <c r="C178" s="168" t="s">
        <v>301</v>
      </c>
      <c r="D178" s="168" t="s">
        <v>190</v>
      </c>
      <c r="E178" s="169" t="s">
        <v>557</v>
      </c>
      <c r="F178" s="256" t="s">
        <v>558</v>
      </c>
      <c r="G178" s="256"/>
      <c r="H178" s="256"/>
      <c r="I178" s="256"/>
      <c r="J178" s="170"/>
      <c r="K178" s="171" t="s">
        <v>212</v>
      </c>
      <c r="L178" s="297">
        <v>864</v>
      </c>
      <c r="M178" s="257">
        <v>0</v>
      </c>
      <c r="N178" s="257"/>
      <c r="O178" s="258">
        <f t="shared" si="45"/>
        <v>0</v>
      </c>
      <c r="P178" s="259"/>
      <c r="Q178" s="259"/>
      <c r="R178" s="259"/>
      <c r="S178" s="135"/>
      <c r="U178" s="164" t="s">
        <v>5</v>
      </c>
      <c r="V178" s="45" t="s">
        <v>40</v>
      </c>
      <c r="W178" s="37"/>
      <c r="X178" s="165">
        <f t="shared" si="46"/>
        <v>0</v>
      </c>
      <c r="Y178" s="165">
        <v>2E-3</v>
      </c>
      <c r="Z178" s="165">
        <f t="shared" si="47"/>
        <v>1.728</v>
      </c>
      <c r="AA178" s="165">
        <v>0</v>
      </c>
      <c r="AB178" s="166">
        <f t="shared" si="48"/>
        <v>0</v>
      </c>
      <c r="AS178" s="20" t="s">
        <v>165</v>
      </c>
      <c r="AU178" s="20" t="s">
        <v>190</v>
      </c>
      <c r="AV178" s="20" t="s">
        <v>128</v>
      </c>
      <c r="AZ178" s="20" t="s">
        <v>149</v>
      </c>
      <c r="BF178" s="107">
        <f t="shared" si="49"/>
        <v>0</v>
      </c>
      <c r="BG178" s="107">
        <f t="shared" si="50"/>
        <v>0</v>
      </c>
      <c r="BH178" s="107">
        <f t="shared" si="51"/>
        <v>0</v>
      </c>
      <c r="BI178" s="107">
        <f t="shared" si="52"/>
        <v>0</v>
      </c>
      <c r="BJ178" s="107">
        <f t="shared" si="53"/>
        <v>0</v>
      </c>
      <c r="BK178" s="20" t="s">
        <v>128</v>
      </c>
      <c r="BL178" s="167">
        <f t="shared" si="54"/>
        <v>0</v>
      </c>
      <c r="BM178" s="20" t="s">
        <v>154</v>
      </c>
      <c r="BN178" s="20" t="s">
        <v>559</v>
      </c>
    </row>
    <row r="179" spans="2:66" s="9" customFormat="1" ht="29.85" customHeight="1">
      <c r="B179" s="150"/>
      <c r="C179" s="151"/>
      <c r="D179" s="160" t="s">
        <v>120</v>
      </c>
      <c r="E179" s="160"/>
      <c r="F179" s="160"/>
      <c r="G179" s="160"/>
      <c r="H179" s="160"/>
      <c r="I179" s="160"/>
      <c r="J179" s="160"/>
      <c r="K179" s="160"/>
      <c r="L179" s="298"/>
      <c r="M179" s="160"/>
      <c r="N179" s="160"/>
      <c r="O179" s="250">
        <f>BL179</f>
        <v>0</v>
      </c>
      <c r="P179" s="251"/>
      <c r="Q179" s="251"/>
      <c r="R179" s="251"/>
      <c r="S179" s="153"/>
      <c r="U179" s="154"/>
      <c r="V179" s="151"/>
      <c r="W179" s="151"/>
      <c r="X179" s="155">
        <f>SUM(X180:X185)</f>
        <v>0</v>
      </c>
      <c r="Y179" s="151"/>
      <c r="Z179" s="155">
        <f>SUM(Z180:Z185)</f>
        <v>26.682784000000002</v>
      </c>
      <c r="AA179" s="151"/>
      <c r="AB179" s="156">
        <f>SUM(AB180:AB185)</f>
        <v>0</v>
      </c>
      <c r="AS179" s="157" t="s">
        <v>15</v>
      </c>
      <c r="AU179" s="158" t="s">
        <v>72</v>
      </c>
      <c r="AV179" s="158" t="s">
        <v>15</v>
      </c>
      <c r="AZ179" s="157" t="s">
        <v>149</v>
      </c>
      <c r="BL179" s="159">
        <f>SUM(BL180:BL185)</f>
        <v>0</v>
      </c>
    </row>
    <row r="180" spans="2:66" s="1" customFormat="1" ht="38.25" customHeight="1">
      <c r="B180" s="133"/>
      <c r="C180" s="161" t="s">
        <v>230</v>
      </c>
      <c r="D180" s="161" t="s">
        <v>150</v>
      </c>
      <c r="E180" s="162" t="s">
        <v>560</v>
      </c>
      <c r="F180" s="260" t="s">
        <v>561</v>
      </c>
      <c r="G180" s="260"/>
      <c r="H180" s="260"/>
      <c r="I180" s="260"/>
      <c r="J180" s="198"/>
      <c r="K180" s="163" t="s">
        <v>157</v>
      </c>
      <c r="L180" s="296">
        <v>56</v>
      </c>
      <c r="M180" s="242">
        <v>0</v>
      </c>
      <c r="N180" s="242"/>
      <c r="O180" s="259">
        <f>ROUND(M180*L180,3)</f>
        <v>0</v>
      </c>
      <c r="P180" s="259"/>
      <c r="Q180" s="259"/>
      <c r="R180" s="259"/>
      <c r="S180" s="135"/>
      <c r="U180" s="164" t="s">
        <v>5</v>
      </c>
      <c r="V180" s="45" t="s">
        <v>40</v>
      </c>
      <c r="W180" s="37"/>
      <c r="X180" s="165">
        <f>W180*L180</f>
        <v>0</v>
      </c>
      <c r="Y180" s="165">
        <v>0.14766000000000001</v>
      </c>
      <c r="Z180" s="165">
        <f>Y180*L180</f>
        <v>8.2689599999999999</v>
      </c>
      <c r="AA180" s="165">
        <v>0</v>
      </c>
      <c r="AB180" s="166">
        <f>AA180*L180</f>
        <v>0</v>
      </c>
      <c r="AS180" s="20" t="s">
        <v>154</v>
      </c>
      <c r="AU180" s="20" t="s">
        <v>150</v>
      </c>
      <c r="AV180" s="20" t="s">
        <v>128</v>
      </c>
      <c r="AZ180" s="20" t="s">
        <v>149</v>
      </c>
      <c r="BF180" s="107">
        <f>IF(V180="základná",O180,0)</f>
        <v>0</v>
      </c>
      <c r="BG180" s="107">
        <f>IF(V180="znížená",O180,0)</f>
        <v>0</v>
      </c>
      <c r="BH180" s="107">
        <f>IF(V180="zákl. prenesená",O180,0)</f>
        <v>0</v>
      </c>
      <c r="BI180" s="107">
        <f>IF(V180="zníž. prenesená",O180,0)</f>
        <v>0</v>
      </c>
      <c r="BJ180" s="107">
        <f>IF(V180="nulová",O180,0)</f>
        <v>0</v>
      </c>
      <c r="BK180" s="20" t="s">
        <v>128</v>
      </c>
      <c r="BL180" s="167">
        <f>ROUND(M180*L180,3)</f>
        <v>0</v>
      </c>
      <c r="BM180" s="20" t="s">
        <v>154</v>
      </c>
      <c r="BN180" s="20" t="s">
        <v>562</v>
      </c>
    </row>
    <row r="181" spans="2:66" s="1" customFormat="1" ht="25.5" customHeight="1">
      <c r="B181" s="133"/>
      <c r="C181" s="168" t="s">
        <v>308</v>
      </c>
      <c r="D181" s="168" t="s">
        <v>190</v>
      </c>
      <c r="E181" s="169" t="s">
        <v>563</v>
      </c>
      <c r="F181" s="256" t="s">
        <v>564</v>
      </c>
      <c r="G181" s="256"/>
      <c r="H181" s="256"/>
      <c r="I181" s="256"/>
      <c r="J181" s="170"/>
      <c r="K181" s="171" t="s">
        <v>212</v>
      </c>
      <c r="L181" s="297">
        <v>188.16</v>
      </c>
      <c r="M181" s="257">
        <v>0</v>
      </c>
      <c r="N181" s="257"/>
      <c r="O181" s="258">
        <f>ROUND(M181*L181,3)</f>
        <v>0</v>
      </c>
      <c r="P181" s="259"/>
      <c r="Q181" s="259"/>
      <c r="R181" s="259"/>
      <c r="S181" s="135"/>
      <c r="U181" s="164" t="s">
        <v>5</v>
      </c>
      <c r="V181" s="45" t="s">
        <v>40</v>
      </c>
      <c r="W181" s="37"/>
      <c r="X181" s="165">
        <f>W181*L181</f>
        <v>0</v>
      </c>
      <c r="Y181" s="165">
        <v>3.4000000000000002E-2</v>
      </c>
      <c r="Z181" s="165">
        <f>Y181*L181</f>
        <v>6.3974400000000005</v>
      </c>
      <c r="AA181" s="165">
        <v>0</v>
      </c>
      <c r="AB181" s="166">
        <f>AA181*L181</f>
        <v>0</v>
      </c>
      <c r="AS181" s="20" t="s">
        <v>165</v>
      </c>
      <c r="AU181" s="20" t="s">
        <v>190</v>
      </c>
      <c r="AV181" s="20" t="s">
        <v>128</v>
      </c>
      <c r="AZ181" s="20" t="s">
        <v>149</v>
      </c>
      <c r="BF181" s="107">
        <f>IF(V181="základná",O181,0)</f>
        <v>0</v>
      </c>
      <c r="BG181" s="107">
        <f>IF(V181="znížená",O181,0)</f>
        <v>0</v>
      </c>
      <c r="BH181" s="107">
        <f>IF(V181="zákl. prenesená",O181,0)</f>
        <v>0</v>
      </c>
      <c r="BI181" s="107">
        <f>IF(V181="zníž. prenesená",O181,0)</f>
        <v>0</v>
      </c>
      <c r="BJ181" s="107">
        <f>IF(V181="nulová",O181,0)</f>
        <v>0</v>
      </c>
      <c r="BK181" s="20" t="s">
        <v>128</v>
      </c>
      <c r="BL181" s="167">
        <f>ROUND(M181*L181,3)</f>
        <v>0</v>
      </c>
      <c r="BM181" s="20" t="s">
        <v>154</v>
      </c>
      <c r="BN181" s="20" t="s">
        <v>565</v>
      </c>
    </row>
    <row r="182" spans="2:66" s="1" customFormat="1" ht="38.25" customHeight="1">
      <c r="B182" s="133"/>
      <c r="C182" s="161" t="s">
        <v>234</v>
      </c>
      <c r="D182" s="161" t="s">
        <v>150</v>
      </c>
      <c r="E182" s="162" t="s">
        <v>566</v>
      </c>
      <c r="F182" s="260" t="s">
        <v>567</v>
      </c>
      <c r="G182" s="260"/>
      <c r="H182" s="260"/>
      <c r="I182" s="260"/>
      <c r="J182" s="198"/>
      <c r="K182" s="163" t="s">
        <v>153</v>
      </c>
      <c r="L182" s="296">
        <v>233.6</v>
      </c>
      <c r="M182" s="242">
        <v>0</v>
      </c>
      <c r="N182" s="242"/>
      <c r="O182" s="259">
        <f>ROUND(M182*L182,3)</f>
        <v>0</v>
      </c>
      <c r="P182" s="259"/>
      <c r="Q182" s="259"/>
      <c r="R182" s="259"/>
      <c r="S182" s="135"/>
      <c r="U182" s="164" t="s">
        <v>5</v>
      </c>
      <c r="V182" s="45" t="s">
        <v>40</v>
      </c>
      <c r="W182" s="37"/>
      <c r="X182" s="165">
        <f>W182*L182</f>
        <v>0</v>
      </c>
      <c r="Y182" s="165">
        <v>2.572E-2</v>
      </c>
      <c r="Z182" s="165">
        <f>Y182*L182</f>
        <v>6.0081920000000002</v>
      </c>
      <c r="AA182" s="165">
        <v>0</v>
      </c>
      <c r="AB182" s="166">
        <f>AA182*L182</f>
        <v>0</v>
      </c>
      <c r="AS182" s="20" t="s">
        <v>154</v>
      </c>
      <c r="AU182" s="20" t="s">
        <v>150</v>
      </c>
      <c r="AV182" s="20" t="s">
        <v>128</v>
      </c>
      <c r="AZ182" s="20" t="s">
        <v>149</v>
      </c>
      <c r="BF182" s="107">
        <f>IF(V182="základná",O182,0)</f>
        <v>0</v>
      </c>
      <c r="BG182" s="107">
        <f>IF(V182="znížená",O182,0)</f>
        <v>0</v>
      </c>
      <c r="BH182" s="107">
        <f>IF(V182="zákl. prenesená",O182,0)</f>
        <v>0</v>
      </c>
      <c r="BI182" s="107">
        <f>IF(V182="zníž. prenesená",O182,0)</f>
        <v>0</v>
      </c>
      <c r="BJ182" s="107">
        <f>IF(V182="nulová",O182,0)</f>
        <v>0</v>
      </c>
      <c r="BK182" s="20" t="s">
        <v>128</v>
      </c>
      <c r="BL182" s="167">
        <f>ROUND(M182*L182,3)</f>
        <v>0</v>
      </c>
      <c r="BM182" s="20" t="s">
        <v>154</v>
      </c>
      <c r="BN182" s="20" t="s">
        <v>568</v>
      </c>
    </row>
    <row r="183" spans="2:66" s="10" customFormat="1" ht="16.5" customHeight="1">
      <c r="B183" s="174"/>
      <c r="C183" s="175"/>
      <c r="D183" s="175"/>
      <c r="E183" s="176" t="s">
        <v>5</v>
      </c>
      <c r="F183" s="283" t="s">
        <v>569</v>
      </c>
      <c r="G183" s="284"/>
      <c r="H183" s="284"/>
      <c r="I183" s="284"/>
      <c r="J183" s="175"/>
      <c r="K183" s="175"/>
      <c r="L183" s="307">
        <v>233.6</v>
      </c>
      <c r="M183" s="175"/>
      <c r="N183" s="175"/>
      <c r="O183" s="175"/>
      <c r="P183" s="175"/>
      <c r="Q183" s="175"/>
      <c r="R183" s="175"/>
      <c r="S183" s="177"/>
      <c r="U183" s="178"/>
      <c r="V183" s="175"/>
      <c r="W183" s="175"/>
      <c r="X183" s="175"/>
      <c r="Y183" s="175"/>
      <c r="Z183" s="175"/>
      <c r="AA183" s="175"/>
      <c r="AB183" s="179"/>
      <c r="AU183" s="180" t="s">
        <v>459</v>
      </c>
      <c r="AV183" s="180" t="s">
        <v>128</v>
      </c>
      <c r="AW183" s="10" t="s">
        <v>128</v>
      </c>
      <c r="AX183" s="10" t="s">
        <v>30</v>
      </c>
      <c r="AY183" s="10" t="s">
        <v>15</v>
      </c>
      <c r="AZ183" s="180" t="s">
        <v>149</v>
      </c>
    </row>
    <row r="184" spans="2:66" s="1" customFormat="1" ht="51" customHeight="1">
      <c r="B184" s="133"/>
      <c r="C184" s="161" t="s">
        <v>315</v>
      </c>
      <c r="D184" s="161" t="s">
        <v>150</v>
      </c>
      <c r="E184" s="162" t="s">
        <v>570</v>
      </c>
      <c r="F184" s="260" t="s">
        <v>571</v>
      </c>
      <c r="G184" s="260"/>
      <c r="H184" s="260"/>
      <c r="I184" s="260"/>
      <c r="J184" s="198"/>
      <c r="K184" s="163" t="s">
        <v>153</v>
      </c>
      <c r="L184" s="296">
        <v>233.6</v>
      </c>
      <c r="M184" s="242">
        <v>0</v>
      </c>
      <c r="N184" s="242"/>
      <c r="O184" s="259">
        <f>ROUND(M184*L184,3)</f>
        <v>0</v>
      </c>
      <c r="P184" s="259"/>
      <c r="Q184" s="259"/>
      <c r="R184" s="259"/>
      <c r="S184" s="135"/>
      <c r="U184" s="164" t="s">
        <v>5</v>
      </c>
      <c r="V184" s="45" t="s">
        <v>40</v>
      </c>
      <c r="W184" s="37"/>
      <c r="X184" s="165">
        <f>W184*L184</f>
        <v>0</v>
      </c>
      <c r="Y184" s="165">
        <v>0</v>
      </c>
      <c r="Z184" s="165">
        <f>Y184*L184</f>
        <v>0</v>
      </c>
      <c r="AA184" s="165">
        <v>0</v>
      </c>
      <c r="AB184" s="166">
        <f>AA184*L184</f>
        <v>0</v>
      </c>
      <c r="AS184" s="20" t="s">
        <v>154</v>
      </c>
      <c r="AU184" s="20" t="s">
        <v>150</v>
      </c>
      <c r="AV184" s="20" t="s">
        <v>128</v>
      </c>
      <c r="AZ184" s="20" t="s">
        <v>149</v>
      </c>
      <c r="BF184" s="107">
        <f>IF(V184="základná",O184,0)</f>
        <v>0</v>
      </c>
      <c r="BG184" s="107">
        <f>IF(V184="znížená",O184,0)</f>
        <v>0</v>
      </c>
      <c r="BH184" s="107">
        <f>IF(V184="zákl. prenesená",O184,0)</f>
        <v>0</v>
      </c>
      <c r="BI184" s="107">
        <f>IF(V184="zníž. prenesená",O184,0)</f>
        <v>0</v>
      </c>
      <c r="BJ184" s="107">
        <f>IF(V184="nulová",O184,0)</f>
        <v>0</v>
      </c>
      <c r="BK184" s="20" t="s">
        <v>128</v>
      </c>
      <c r="BL184" s="167">
        <f>ROUND(M184*L184,3)</f>
        <v>0</v>
      </c>
      <c r="BM184" s="20" t="s">
        <v>154</v>
      </c>
      <c r="BN184" s="20" t="s">
        <v>572</v>
      </c>
    </row>
    <row r="185" spans="2:66" s="1" customFormat="1" ht="38.25" customHeight="1">
      <c r="B185" s="133"/>
      <c r="C185" s="161" t="s">
        <v>237</v>
      </c>
      <c r="D185" s="161" t="s">
        <v>150</v>
      </c>
      <c r="E185" s="162" t="s">
        <v>573</v>
      </c>
      <c r="F185" s="260" t="s">
        <v>574</v>
      </c>
      <c r="G185" s="260"/>
      <c r="H185" s="260"/>
      <c r="I185" s="260"/>
      <c r="J185" s="198"/>
      <c r="K185" s="163" t="s">
        <v>153</v>
      </c>
      <c r="L185" s="296">
        <v>233.6</v>
      </c>
      <c r="M185" s="242">
        <v>0</v>
      </c>
      <c r="N185" s="242"/>
      <c r="O185" s="259">
        <f>ROUND(M185*L185,3)</f>
        <v>0</v>
      </c>
      <c r="P185" s="259"/>
      <c r="Q185" s="259"/>
      <c r="R185" s="259"/>
      <c r="S185" s="135"/>
      <c r="U185" s="164" t="s">
        <v>5</v>
      </c>
      <c r="V185" s="45" t="s">
        <v>40</v>
      </c>
      <c r="W185" s="37"/>
      <c r="X185" s="165">
        <f>W185*L185</f>
        <v>0</v>
      </c>
      <c r="Y185" s="165">
        <v>2.572E-2</v>
      </c>
      <c r="Z185" s="165">
        <f>Y185*L185</f>
        <v>6.0081920000000002</v>
      </c>
      <c r="AA185" s="165">
        <v>0</v>
      </c>
      <c r="AB185" s="166">
        <f>AA185*L185</f>
        <v>0</v>
      </c>
      <c r="AS185" s="20" t="s">
        <v>154</v>
      </c>
      <c r="AU185" s="20" t="s">
        <v>150</v>
      </c>
      <c r="AV185" s="20" t="s">
        <v>128</v>
      </c>
      <c r="AZ185" s="20" t="s">
        <v>149</v>
      </c>
      <c r="BF185" s="107">
        <f>IF(V185="základná",O185,0)</f>
        <v>0</v>
      </c>
      <c r="BG185" s="107">
        <f>IF(V185="znížená",O185,0)</f>
        <v>0</v>
      </c>
      <c r="BH185" s="107">
        <f>IF(V185="zákl. prenesená",O185,0)</f>
        <v>0</v>
      </c>
      <c r="BI185" s="107">
        <f>IF(V185="zníž. prenesená",O185,0)</f>
        <v>0</v>
      </c>
      <c r="BJ185" s="107">
        <f>IF(V185="nulová",O185,0)</f>
        <v>0</v>
      </c>
      <c r="BK185" s="20" t="s">
        <v>128</v>
      </c>
      <c r="BL185" s="167">
        <f>ROUND(M185*L185,3)</f>
        <v>0</v>
      </c>
      <c r="BM185" s="20" t="s">
        <v>154</v>
      </c>
      <c r="BN185" s="20" t="s">
        <v>575</v>
      </c>
    </row>
    <row r="186" spans="2:66" s="9" customFormat="1" ht="29.85" customHeight="1">
      <c r="B186" s="150"/>
      <c r="C186" s="151"/>
      <c r="D186" s="160" t="s">
        <v>121</v>
      </c>
      <c r="E186" s="160"/>
      <c r="F186" s="160"/>
      <c r="G186" s="160"/>
      <c r="H186" s="160"/>
      <c r="I186" s="160"/>
      <c r="J186" s="160"/>
      <c r="K186" s="160"/>
      <c r="L186" s="298"/>
      <c r="M186" s="160"/>
      <c r="N186" s="160"/>
      <c r="O186" s="250">
        <f>BL186</f>
        <v>0</v>
      </c>
      <c r="P186" s="251"/>
      <c r="Q186" s="251"/>
      <c r="R186" s="251"/>
      <c r="S186" s="153"/>
      <c r="U186" s="154"/>
      <c r="V186" s="151"/>
      <c r="W186" s="151"/>
      <c r="X186" s="155">
        <f>X187</f>
        <v>0</v>
      </c>
      <c r="Y186" s="151"/>
      <c r="Z186" s="155">
        <f>Z187</f>
        <v>0</v>
      </c>
      <c r="AA186" s="151"/>
      <c r="AB186" s="156">
        <f>AB187</f>
        <v>0</v>
      </c>
      <c r="AS186" s="157" t="s">
        <v>15</v>
      </c>
      <c r="AU186" s="158" t="s">
        <v>72</v>
      </c>
      <c r="AV186" s="158" t="s">
        <v>15</v>
      </c>
      <c r="AZ186" s="157" t="s">
        <v>149</v>
      </c>
      <c r="BL186" s="159">
        <f>BL187</f>
        <v>0</v>
      </c>
    </row>
    <row r="187" spans="2:66" s="1" customFormat="1" ht="38.25" customHeight="1">
      <c r="B187" s="133"/>
      <c r="C187" s="161" t="s">
        <v>322</v>
      </c>
      <c r="D187" s="161" t="s">
        <v>150</v>
      </c>
      <c r="E187" s="162" t="s">
        <v>372</v>
      </c>
      <c r="F187" s="260" t="s">
        <v>373</v>
      </c>
      <c r="G187" s="260"/>
      <c r="H187" s="260"/>
      <c r="I187" s="260"/>
      <c r="J187" s="198"/>
      <c r="K187" s="163" t="s">
        <v>356</v>
      </c>
      <c r="L187" s="296">
        <v>3183.7350000000001</v>
      </c>
      <c r="M187" s="242">
        <v>0</v>
      </c>
      <c r="N187" s="242"/>
      <c r="O187" s="259">
        <f>ROUND(M187*L187,3)</f>
        <v>0</v>
      </c>
      <c r="P187" s="259"/>
      <c r="Q187" s="259"/>
      <c r="R187" s="259"/>
      <c r="S187" s="135"/>
      <c r="U187" s="164" t="s">
        <v>5</v>
      </c>
      <c r="V187" s="45" t="s">
        <v>40</v>
      </c>
      <c r="W187" s="37"/>
      <c r="X187" s="165">
        <f>W187*L187</f>
        <v>0</v>
      </c>
      <c r="Y187" s="165">
        <v>0</v>
      </c>
      <c r="Z187" s="165">
        <f>Y187*L187</f>
        <v>0</v>
      </c>
      <c r="AA187" s="165">
        <v>0</v>
      </c>
      <c r="AB187" s="166">
        <f>AA187*L187</f>
        <v>0</v>
      </c>
      <c r="AS187" s="20" t="s">
        <v>154</v>
      </c>
      <c r="AU187" s="20" t="s">
        <v>150</v>
      </c>
      <c r="AV187" s="20" t="s">
        <v>128</v>
      </c>
      <c r="AZ187" s="20" t="s">
        <v>149</v>
      </c>
      <c r="BF187" s="107">
        <f>IF(V187="základná",O187,0)</f>
        <v>0</v>
      </c>
      <c r="BG187" s="107">
        <f>IF(V187="znížená",O187,0)</f>
        <v>0</v>
      </c>
      <c r="BH187" s="107">
        <f>IF(V187="zákl. prenesená",O187,0)</f>
        <v>0</v>
      </c>
      <c r="BI187" s="107">
        <f>IF(V187="zníž. prenesená",O187,0)</f>
        <v>0</v>
      </c>
      <c r="BJ187" s="107">
        <f>IF(V187="nulová",O187,0)</f>
        <v>0</v>
      </c>
      <c r="BK187" s="20" t="s">
        <v>128</v>
      </c>
      <c r="BL187" s="167">
        <f>ROUND(M187*L187,3)</f>
        <v>0</v>
      </c>
      <c r="BM187" s="20" t="s">
        <v>154</v>
      </c>
      <c r="BN187" s="20" t="s">
        <v>576</v>
      </c>
    </row>
    <row r="188" spans="2:66" s="9" customFormat="1" ht="37.35" customHeight="1">
      <c r="B188" s="150"/>
      <c r="C188" s="151"/>
      <c r="D188" s="152" t="s">
        <v>122</v>
      </c>
      <c r="E188" s="152"/>
      <c r="F188" s="152"/>
      <c r="G188" s="152"/>
      <c r="H188" s="152"/>
      <c r="I188" s="152"/>
      <c r="J188" s="152"/>
      <c r="K188" s="152"/>
      <c r="L188" s="299"/>
      <c r="M188" s="152"/>
      <c r="N188" s="152"/>
      <c r="O188" s="252">
        <f>BL188</f>
        <v>0</v>
      </c>
      <c r="P188" s="253"/>
      <c r="Q188" s="253"/>
      <c r="R188" s="253"/>
      <c r="S188" s="153"/>
      <c r="U188" s="154"/>
      <c r="V188" s="151"/>
      <c r="W188" s="151"/>
      <c r="X188" s="155">
        <f>X189</f>
        <v>0</v>
      </c>
      <c r="Y188" s="151"/>
      <c r="Z188" s="155">
        <f>Z189</f>
        <v>234.42541</v>
      </c>
      <c r="AA188" s="151"/>
      <c r="AB188" s="156">
        <f>AB189</f>
        <v>0</v>
      </c>
      <c r="AS188" s="157" t="s">
        <v>128</v>
      </c>
      <c r="AU188" s="158" t="s">
        <v>72</v>
      </c>
      <c r="AV188" s="158" t="s">
        <v>73</v>
      </c>
      <c r="AZ188" s="157" t="s">
        <v>149</v>
      </c>
      <c r="BL188" s="159">
        <f>BL189</f>
        <v>0</v>
      </c>
    </row>
    <row r="189" spans="2:66" s="9" customFormat="1" ht="19.899999999999999" customHeight="1">
      <c r="B189" s="150"/>
      <c r="C189" s="151"/>
      <c r="D189" s="160" t="s">
        <v>123</v>
      </c>
      <c r="E189" s="160"/>
      <c r="F189" s="160"/>
      <c r="G189" s="160"/>
      <c r="H189" s="160"/>
      <c r="I189" s="160"/>
      <c r="J189" s="160"/>
      <c r="K189" s="160"/>
      <c r="L189" s="298"/>
      <c r="M189" s="160"/>
      <c r="N189" s="160"/>
      <c r="O189" s="248">
        <f>BL189</f>
        <v>0</v>
      </c>
      <c r="P189" s="249"/>
      <c r="Q189" s="249"/>
      <c r="R189" s="249"/>
      <c r="S189" s="153"/>
      <c r="U189" s="154"/>
      <c r="V189" s="151"/>
      <c r="W189" s="151"/>
      <c r="X189" s="155">
        <f>SUM(X190:X195)</f>
        <v>0</v>
      </c>
      <c r="Y189" s="151"/>
      <c r="Z189" s="155">
        <f>SUM(Z190:Z195)</f>
        <v>234.42541</v>
      </c>
      <c r="AA189" s="151"/>
      <c r="AB189" s="156">
        <f>SUM(AB190:AB195)</f>
        <v>0</v>
      </c>
      <c r="AS189" s="157" t="s">
        <v>128</v>
      </c>
      <c r="AU189" s="158" t="s">
        <v>72</v>
      </c>
      <c r="AV189" s="158" t="s">
        <v>15</v>
      </c>
      <c r="AZ189" s="157" t="s">
        <v>149</v>
      </c>
      <c r="BL189" s="159">
        <f>SUM(BL190:BL195)</f>
        <v>0</v>
      </c>
    </row>
    <row r="190" spans="2:66" s="1" customFormat="1" ht="38.25" customHeight="1">
      <c r="B190" s="133"/>
      <c r="C190" s="161" t="s">
        <v>241</v>
      </c>
      <c r="D190" s="161" t="s">
        <v>150</v>
      </c>
      <c r="E190" s="162" t="s">
        <v>577</v>
      </c>
      <c r="F190" s="260" t="s">
        <v>578</v>
      </c>
      <c r="G190" s="260"/>
      <c r="H190" s="260"/>
      <c r="I190" s="260"/>
      <c r="J190" s="198"/>
      <c r="K190" s="163" t="s">
        <v>157</v>
      </c>
      <c r="L190" s="296">
        <v>2604.8000000000002</v>
      </c>
      <c r="M190" s="242">
        <v>0</v>
      </c>
      <c r="N190" s="242"/>
      <c r="O190" s="259">
        <f t="shared" ref="O190:O195" si="55">ROUND(M190*L190,3)</f>
        <v>0</v>
      </c>
      <c r="P190" s="259"/>
      <c r="Q190" s="259"/>
      <c r="R190" s="259"/>
      <c r="S190" s="135"/>
      <c r="U190" s="164" t="s">
        <v>5</v>
      </c>
      <c r="V190" s="45" t="s">
        <v>40</v>
      </c>
      <c r="W190" s="37"/>
      <c r="X190" s="165">
        <f t="shared" ref="X190:X195" si="56">W190*L190</f>
        <v>0</v>
      </c>
      <c r="Y190" s="165">
        <v>5.7800982800982797E-5</v>
      </c>
      <c r="Z190" s="165">
        <f t="shared" ref="Z190:Z195" si="57">Y190*L190</f>
        <v>0.15056</v>
      </c>
      <c r="AA190" s="165">
        <v>0</v>
      </c>
      <c r="AB190" s="166">
        <f t="shared" ref="AB190:AB195" si="58">AA190*L190</f>
        <v>0</v>
      </c>
      <c r="AS190" s="20" t="s">
        <v>179</v>
      </c>
      <c r="AU190" s="20" t="s">
        <v>150</v>
      </c>
      <c r="AV190" s="20" t="s">
        <v>128</v>
      </c>
      <c r="AZ190" s="20" t="s">
        <v>149</v>
      </c>
      <c r="BF190" s="107">
        <f t="shared" ref="BF190:BF195" si="59">IF(V190="základná",O190,0)</f>
        <v>0</v>
      </c>
      <c r="BG190" s="107">
        <f t="shared" ref="BG190:BG195" si="60">IF(V190="znížená",O190,0)</f>
        <v>0</v>
      </c>
      <c r="BH190" s="107">
        <f t="shared" ref="BH190:BH195" si="61">IF(V190="zákl. prenesená",O190,0)</f>
        <v>0</v>
      </c>
      <c r="BI190" s="107">
        <f t="shared" ref="BI190:BI195" si="62">IF(V190="zníž. prenesená",O190,0)</f>
        <v>0</v>
      </c>
      <c r="BJ190" s="107">
        <f t="shared" ref="BJ190:BJ195" si="63">IF(V190="nulová",O190,0)</f>
        <v>0</v>
      </c>
      <c r="BK190" s="20" t="s">
        <v>128</v>
      </c>
      <c r="BL190" s="167">
        <f t="shared" ref="BL190:BL195" si="64">ROUND(M190*L190,3)</f>
        <v>0</v>
      </c>
      <c r="BM190" s="20" t="s">
        <v>179</v>
      </c>
      <c r="BN190" s="20" t="s">
        <v>234</v>
      </c>
    </row>
    <row r="191" spans="2:66" s="1" customFormat="1" ht="16.5" customHeight="1">
      <c r="B191" s="133"/>
      <c r="C191" s="168" t="s">
        <v>329</v>
      </c>
      <c r="D191" s="168" t="s">
        <v>190</v>
      </c>
      <c r="E191" s="169" t="s">
        <v>579</v>
      </c>
      <c r="F191" s="256" t="s">
        <v>580</v>
      </c>
      <c r="G191" s="256"/>
      <c r="H191" s="256"/>
      <c r="I191" s="256"/>
      <c r="J191" s="170"/>
      <c r="K191" s="171" t="s">
        <v>193</v>
      </c>
      <c r="L191" s="297">
        <v>80283.7</v>
      </c>
      <c r="M191" s="257">
        <v>0</v>
      </c>
      <c r="N191" s="257"/>
      <c r="O191" s="258">
        <f t="shared" si="55"/>
        <v>0</v>
      </c>
      <c r="P191" s="259"/>
      <c r="Q191" s="259"/>
      <c r="R191" s="259"/>
      <c r="S191" s="135"/>
      <c r="U191" s="164" t="s">
        <v>5</v>
      </c>
      <c r="V191" s="45" t="s">
        <v>40</v>
      </c>
      <c r="W191" s="37"/>
      <c r="X191" s="165">
        <f t="shared" si="56"/>
        <v>0</v>
      </c>
      <c r="Y191" s="165">
        <v>1E-3</v>
      </c>
      <c r="Z191" s="165">
        <f t="shared" si="57"/>
        <v>80.283699999999996</v>
      </c>
      <c r="AA191" s="165">
        <v>0</v>
      </c>
      <c r="AB191" s="166">
        <f t="shared" si="58"/>
        <v>0</v>
      </c>
      <c r="AS191" s="20" t="s">
        <v>208</v>
      </c>
      <c r="AU191" s="20" t="s">
        <v>190</v>
      </c>
      <c r="AV191" s="20" t="s">
        <v>128</v>
      </c>
      <c r="AZ191" s="20" t="s">
        <v>149</v>
      </c>
      <c r="BF191" s="107">
        <f t="shared" si="59"/>
        <v>0</v>
      </c>
      <c r="BG191" s="107">
        <f t="shared" si="60"/>
        <v>0</v>
      </c>
      <c r="BH191" s="107">
        <f t="shared" si="61"/>
        <v>0</v>
      </c>
      <c r="BI191" s="107">
        <f t="shared" si="62"/>
        <v>0</v>
      </c>
      <c r="BJ191" s="107">
        <f t="shared" si="63"/>
        <v>0</v>
      </c>
      <c r="BK191" s="20" t="s">
        <v>128</v>
      </c>
      <c r="BL191" s="167">
        <f t="shared" si="64"/>
        <v>0</v>
      </c>
      <c r="BM191" s="20" t="s">
        <v>179</v>
      </c>
      <c r="BN191" s="20" t="s">
        <v>237</v>
      </c>
    </row>
    <row r="192" spans="2:66" s="1" customFormat="1" ht="25.5" customHeight="1">
      <c r="B192" s="133"/>
      <c r="C192" s="161" t="s">
        <v>244</v>
      </c>
      <c r="D192" s="161" t="s">
        <v>150</v>
      </c>
      <c r="E192" s="162" t="s">
        <v>581</v>
      </c>
      <c r="F192" s="260" t="s">
        <v>582</v>
      </c>
      <c r="G192" s="260"/>
      <c r="H192" s="260"/>
      <c r="I192" s="260"/>
      <c r="J192" s="198"/>
      <c r="K192" s="163" t="s">
        <v>193</v>
      </c>
      <c r="L192" s="296">
        <v>14652</v>
      </c>
      <c r="M192" s="242">
        <v>0</v>
      </c>
      <c r="N192" s="242"/>
      <c r="O192" s="259">
        <f t="shared" si="55"/>
        <v>0</v>
      </c>
      <c r="P192" s="259"/>
      <c r="Q192" s="259"/>
      <c r="R192" s="259"/>
      <c r="S192" s="135"/>
      <c r="U192" s="164" t="s">
        <v>5</v>
      </c>
      <c r="V192" s="45" t="s">
        <v>40</v>
      </c>
      <c r="W192" s="37"/>
      <c r="X192" s="165">
        <f t="shared" si="56"/>
        <v>0</v>
      </c>
      <c r="Y192" s="165">
        <v>6.0000000000000002E-5</v>
      </c>
      <c r="Z192" s="165">
        <f t="shared" si="57"/>
        <v>0.87912000000000001</v>
      </c>
      <c r="AA192" s="165">
        <v>0</v>
      </c>
      <c r="AB192" s="166">
        <f t="shared" si="58"/>
        <v>0</v>
      </c>
      <c r="AS192" s="20" t="s">
        <v>179</v>
      </c>
      <c r="AU192" s="20" t="s">
        <v>150</v>
      </c>
      <c r="AV192" s="20" t="s">
        <v>128</v>
      </c>
      <c r="AZ192" s="20" t="s">
        <v>149</v>
      </c>
      <c r="BF192" s="107">
        <f t="shared" si="59"/>
        <v>0</v>
      </c>
      <c r="BG192" s="107">
        <f t="shared" si="60"/>
        <v>0</v>
      </c>
      <c r="BH192" s="107">
        <f t="shared" si="61"/>
        <v>0</v>
      </c>
      <c r="BI192" s="107">
        <f t="shared" si="62"/>
        <v>0</v>
      </c>
      <c r="BJ192" s="107">
        <f t="shared" si="63"/>
        <v>0</v>
      </c>
      <c r="BK192" s="20" t="s">
        <v>128</v>
      </c>
      <c r="BL192" s="167">
        <f t="shared" si="64"/>
        <v>0</v>
      </c>
      <c r="BM192" s="20" t="s">
        <v>179</v>
      </c>
      <c r="BN192" s="20" t="s">
        <v>241</v>
      </c>
    </row>
    <row r="193" spans="2:66" s="1" customFormat="1" ht="25.5" customHeight="1">
      <c r="B193" s="133"/>
      <c r="C193" s="168" t="s">
        <v>336</v>
      </c>
      <c r="D193" s="168" t="s">
        <v>190</v>
      </c>
      <c r="E193" s="169" t="s">
        <v>583</v>
      </c>
      <c r="F193" s="256" t="s">
        <v>584</v>
      </c>
      <c r="G193" s="256"/>
      <c r="H193" s="256"/>
      <c r="I193" s="256"/>
      <c r="J193" s="170"/>
      <c r="K193" s="171" t="s">
        <v>193</v>
      </c>
      <c r="L193" s="297">
        <v>14652</v>
      </c>
      <c r="M193" s="257">
        <v>0</v>
      </c>
      <c r="N193" s="257"/>
      <c r="O193" s="258">
        <f t="shared" si="55"/>
        <v>0</v>
      </c>
      <c r="P193" s="259"/>
      <c r="Q193" s="259"/>
      <c r="R193" s="259"/>
      <c r="S193" s="135"/>
      <c r="U193" s="164" t="s">
        <v>5</v>
      </c>
      <c r="V193" s="45" t="s">
        <v>40</v>
      </c>
      <c r="W193" s="37"/>
      <c r="X193" s="165">
        <f t="shared" si="56"/>
        <v>0</v>
      </c>
      <c r="Y193" s="165">
        <v>2.7E-4</v>
      </c>
      <c r="Z193" s="165">
        <f t="shared" si="57"/>
        <v>3.9560400000000002</v>
      </c>
      <c r="AA193" s="165">
        <v>0</v>
      </c>
      <c r="AB193" s="166">
        <f t="shared" si="58"/>
        <v>0</v>
      </c>
      <c r="AS193" s="20" t="s">
        <v>208</v>
      </c>
      <c r="AU193" s="20" t="s">
        <v>190</v>
      </c>
      <c r="AV193" s="20" t="s">
        <v>128</v>
      </c>
      <c r="AZ193" s="20" t="s">
        <v>149</v>
      </c>
      <c r="BF193" s="107">
        <f t="shared" si="59"/>
        <v>0</v>
      </c>
      <c r="BG193" s="107">
        <f t="shared" si="60"/>
        <v>0</v>
      </c>
      <c r="BH193" s="107">
        <f t="shared" si="61"/>
        <v>0</v>
      </c>
      <c r="BI193" s="107">
        <f t="shared" si="62"/>
        <v>0</v>
      </c>
      <c r="BJ193" s="107">
        <f t="shared" si="63"/>
        <v>0</v>
      </c>
      <c r="BK193" s="20" t="s">
        <v>128</v>
      </c>
      <c r="BL193" s="167">
        <f t="shared" si="64"/>
        <v>0</v>
      </c>
      <c r="BM193" s="20" t="s">
        <v>179</v>
      </c>
      <c r="BN193" s="20" t="s">
        <v>244</v>
      </c>
    </row>
    <row r="194" spans="2:66" s="1" customFormat="1" ht="16.5" customHeight="1">
      <c r="B194" s="133"/>
      <c r="C194" s="161" t="s">
        <v>248</v>
      </c>
      <c r="D194" s="161" t="s">
        <v>150</v>
      </c>
      <c r="E194" s="162" t="s">
        <v>585</v>
      </c>
      <c r="F194" s="260" t="s">
        <v>586</v>
      </c>
      <c r="G194" s="260"/>
      <c r="H194" s="260"/>
      <c r="I194" s="260"/>
      <c r="J194" s="198"/>
      <c r="K194" s="163" t="s">
        <v>193</v>
      </c>
      <c r="L194" s="296">
        <v>140713.20000000001</v>
      </c>
      <c r="M194" s="242">
        <v>0</v>
      </c>
      <c r="N194" s="242"/>
      <c r="O194" s="259">
        <f t="shared" si="55"/>
        <v>0</v>
      </c>
      <c r="P194" s="259"/>
      <c r="Q194" s="259"/>
      <c r="R194" s="259"/>
      <c r="S194" s="135"/>
      <c r="U194" s="164" t="s">
        <v>5</v>
      </c>
      <c r="V194" s="45" t="s">
        <v>40</v>
      </c>
      <c r="W194" s="37"/>
      <c r="X194" s="165">
        <f t="shared" si="56"/>
        <v>0</v>
      </c>
      <c r="Y194" s="165">
        <v>5.9999985786692401E-5</v>
      </c>
      <c r="Z194" s="165">
        <f t="shared" si="57"/>
        <v>8.4427900000000058</v>
      </c>
      <c r="AA194" s="165">
        <v>0</v>
      </c>
      <c r="AB194" s="166">
        <f t="shared" si="58"/>
        <v>0</v>
      </c>
      <c r="AS194" s="20" t="s">
        <v>179</v>
      </c>
      <c r="AU194" s="20" t="s">
        <v>150</v>
      </c>
      <c r="AV194" s="20" t="s">
        <v>128</v>
      </c>
      <c r="AZ194" s="20" t="s">
        <v>149</v>
      </c>
      <c r="BF194" s="107">
        <f t="shared" si="59"/>
        <v>0</v>
      </c>
      <c r="BG194" s="107">
        <f t="shared" si="60"/>
        <v>0</v>
      </c>
      <c r="BH194" s="107">
        <f t="shared" si="61"/>
        <v>0</v>
      </c>
      <c r="BI194" s="107">
        <f t="shared" si="62"/>
        <v>0</v>
      </c>
      <c r="BJ194" s="107">
        <f t="shared" si="63"/>
        <v>0</v>
      </c>
      <c r="BK194" s="20" t="s">
        <v>128</v>
      </c>
      <c r="BL194" s="167">
        <f t="shared" si="64"/>
        <v>0</v>
      </c>
      <c r="BM194" s="20" t="s">
        <v>179</v>
      </c>
      <c r="BN194" s="20" t="s">
        <v>248</v>
      </c>
    </row>
    <row r="195" spans="2:66" s="1" customFormat="1" ht="16.5" customHeight="1">
      <c r="B195" s="133"/>
      <c r="C195" s="168" t="s">
        <v>343</v>
      </c>
      <c r="D195" s="168" t="s">
        <v>190</v>
      </c>
      <c r="E195" s="169" t="s">
        <v>587</v>
      </c>
      <c r="F195" s="256" t="s">
        <v>588</v>
      </c>
      <c r="G195" s="256"/>
      <c r="H195" s="256"/>
      <c r="I195" s="256"/>
      <c r="J195" s="170"/>
      <c r="K195" s="171" t="s">
        <v>193</v>
      </c>
      <c r="L195" s="297">
        <v>140713.20000000001</v>
      </c>
      <c r="M195" s="257">
        <v>0</v>
      </c>
      <c r="N195" s="257"/>
      <c r="O195" s="258">
        <f t="shared" si="55"/>
        <v>0</v>
      </c>
      <c r="P195" s="259"/>
      <c r="Q195" s="259"/>
      <c r="R195" s="259"/>
      <c r="S195" s="135"/>
      <c r="U195" s="164" t="s">
        <v>5</v>
      </c>
      <c r="V195" s="45" t="s">
        <v>40</v>
      </c>
      <c r="W195" s="37"/>
      <c r="X195" s="165">
        <f t="shared" si="56"/>
        <v>0</v>
      </c>
      <c r="Y195" s="165">
        <v>1E-3</v>
      </c>
      <c r="Z195" s="165">
        <f t="shared" si="57"/>
        <v>140.7132</v>
      </c>
      <c r="AA195" s="165">
        <v>0</v>
      </c>
      <c r="AB195" s="166">
        <f t="shared" si="58"/>
        <v>0</v>
      </c>
      <c r="AS195" s="20" t="s">
        <v>208</v>
      </c>
      <c r="AU195" s="20" t="s">
        <v>190</v>
      </c>
      <c r="AV195" s="20" t="s">
        <v>128</v>
      </c>
      <c r="AZ195" s="20" t="s">
        <v>149</v>
      </c>
      <c r="BF195" s="107">
        <f t="shared" si="59"/>
        <v>0</v>
      </c>
      <c r="BG195" s="107">
        <f t="shared" si="60"/>
        <v>0</v>
      </c>
      <c r="BH195" s="107">
        <f t="shared" si="61"/>
        <v>0</v>
      </c>
      <c r="BI195" s="107">
        <f t="shared" si="62"/>
        <v>0</v>
      </c>
      <c r="BJ195" s="107">
        <f t="shared" si="63"/>
        <v>0</v>
      </c>
      <c r="BK195" s="20" t="s">
        <v>128</v>
      </c>
      <c r="BL195" s="167">
        <f t="shared" si="64"/>
        <v>0</v>
      </c>
      <c r="BM195" s="20" t="s">
        <v>179</v>
      </c>
      <c r="BN195" s="20" t="s">
        <v>251</v>
      </c>
    </row>
    <row r="196" spans="2:66" s="1" customFormat="1" ht="49.9" customHeight="1">
      <c r="B196" s="36"/>
      <c r="C196" s="37"/>
      <c r="D196" s="152" t="s">
        <v>385</v>
      </c>
      <c r="E196" s="37"/>
      <c r="F196" s="37"/>
      <c r="G196" s="37"/>
      <c r="H196" s="37"/>
      <c r="I196" s="37"/>
      <c r="J196" s="191"/>
      <c r="K196" s="37"/>
      <c r="L196" s="37"/>
      <c r="M196" s="37"/>
      <c r="N196" s="37"/>
      <c r="O196" s="254">
        <f t="shared" ref="O196:O201" si="65">BL196</f>
        <v>0</v>
      </c>
      <c r="P196" s="255"/>
      <c r="Q196" s="255"/>
      <c r="R196" s="255"/>
      <c r="S196" s="38"/>
      <c r="U196" s="172"/>
      <c r="V196" s="37"/>
      <c r="W196" s="37"/>
      <c r="X196" s="37"/>
      <c r="Y196" s="37"/>
      <c r="Z196" s="37"/>
      <c r="AA196" s="37"/>
      <c r="AB196" s="75"/>
      <c r="AU196" s="20" t="s">
        <v>72</v>
      </c>
      <c r="AV196" s="20" t="s">
        <v>73</v>
      </c>
      <c r="AZ196" s="20" t="s">
        <v>386</v>
      </c>
      <c r="BL196" s="167">
        <f>SUM(BL197:BL201)</f>
        <v>0</v>
      </c>
    </row>
    <row r="197" spans="2:66" s="1" customFormat="1" ht="22.35" customHeight="1">
      <c r="B197" s="36"/>
      <c r="C197" s="300" t="s">
        <v>5</v>
      </c>
      <c r="D197" s="300" t="s">
        <v>150</v>
      </c>
      <c r="E197" s="301" t="s">
        <v>5</v>
      </c>
      <c r="F197" s="302" t="s">
        <v>5</v>
      </c>
      <c r="G197" s="302"/>
      <c r="H197" s="302"/>
      <c r="I197" s="302"/>
      <c r="J197" s="303"/>
      <c r="K197" s="304" t="s">
        <v>5</v>
      </c>
      <c r="L197" s="296"/>
      <c r="M197" s="305"/>
      <c r="N197" s="306"/>
      <c r="O197" s="306">
        <f t="shared" si="65"/>
        <v>0</v>
      </c>
      <c r="P197" s="306"/>
      <c r="Q197" s="306"/>
      <c r="R197" s="306"/>
      <c r="S197" s="38"/>
      <c r="U197" s="164" t="s">
        <v>5</v>
      </c>
      <c r="V197" s="173" t="s">
        <v>40</v>
      </c>
      <c r="W197" s="37"/>
      <c r="X197" s="37"/>
      <c r="Y197" s="37"/>
      <c r="Z197" s="37"/>
      <c r="AA197" s="37"/>
      <c r="AB197" s="75"/>
      <c r="AU197" s="20" t="s">
        <v>386</v>
      </c>
      <c r="AV197" s="20" t="s">
        <v>15</v>
      </c>
      <c r="AZ197" s="20" t="s">
        <v>386</v>
      </c>
      <c r="BF197" s="107">
        <f>IF(V197="základná",O197,0)</f>
        <v>0</v>
      </c>
      <c r="BG197" s="107">
        <f>IF(V197="znížená",O197,0)</f>
        <v>0</v>
      </c>
      <c r="BH197" s="107">
        <f>IF(V197="zákl. prenesená",O197,0)</f>
        <v>0</v>
      </c>
      <c r="BI197" s="107">
        <f>IF(V197="zníž. prenesená",O197,0)</f>
        <v>0</v>
      </c>
      <c r="BJ197" s="107">
        <f>IF(V197="nulová",O197,0)</f>
        <v>0</v>
      </c>
      <c r="BK197" s="20" t="s">
        <v>128</v>
      </c>
      <c r="BL197" s="167">
        <f>M197*L197</f>
        <v>0</v>
      </c>
    </row>
    <row r="198" spans="2:66" s="1" customFormat="1" ht="22.35" customHeight="1">
      <c r="B198" s="36"/>
      <c r="C198" s="300" t="s">
        <v>5</v>
      </c>
      <c r="D198" s="300" t="s">
        <v>150</v>
      </c>
      <c r="E198" s="301" t="s">
        <v>5</v>
      </c>
      <c r="F198" s="302" t="s">
        <v>5</v>
      </c>
      <c r="G198" s="302"/>
      <c r="H198" s="302"/>
      <c r="I198" s="302"/>
      <c r="J198" s="303"/>
      <c r="K198" s="304" t="s">
        <v>5</v>
      </c>
      <c r="L198" s="296"/>
      <c r="M198" s="305"/>
      <c r="N198" s="306"/>
      <c r="O198" s="306">
        <f t="shared" si="65"/>
        <v>0</v>
      </c>
      <c r="P198" s="306"/>
      <c r="Q198" s="306"/>
      <c r="R198" s="306"/>
      <c r="S198" s="38"/>
      <c r="U198" s="164" t="s">
        <v>5</v>
      </c>
      <c r="V198" s="173" t="s">
        <v>40</v>
      </c>
      <c r="W198" s="37"/>
      <c r="X198" s="37"/>
      <c r="Y198" s="37"/>
      <c r="Z198" s="37"/>
      <c r="AA198" s="37"/>
      <c r="AB198" s="75"/>
      <c r="AU198" s="20" t="s">
        <v>386</v>
      </c>
      <c r="AV198" s="20" t="s">
        <v>15</v>
      </c>
      <c r="AZ198" s="20" t="s">
        <v>386</v>
      </c>
      <c r="BF198" s="107">
        <f>IF(V198="základná",O198,0)</f>
        <v>0</v>
      </c>
      <c r="BG198" s="107">
        <f>IF(V198="znížená",O198,0)</f>
        <v>0</v>
      </c>
      <c r="BH198" s="107">
        <f>IF(V198="zákl. prenesená",O198,0)</f>
        <v>0</v>
      </c>
      <c r="BI198" s="107">
        <f>IF(V198="zníž. prenesená",O198,0)</f>
        <v>0</v>
      </c>
      <c r="BJ198" s="107">
        <f>IF(V198="nulová",O198,0)</f>
        <v>0</v>
      </c>
      <c r="BK198" s="20" t="s">
        <v>128</v>
      </c>
      <c r="BL198" s="167">
        <f>M198*L198</f>
        <v>0</v>
      </c>
    </row>
    <row r="199" spans="2:66" s="1" customFormat="1" ht="22.35" customHeight="1">
      <c r="B199" s="36"/>
      <c r="C199" s="300" t="s">
        <v>5</v>
      </c>
      <c r="D199" s="300" t="s">
        <v>150</v>
      </c>
      <c r="E199" s="301" t="s">
        <v>5</v>
      </c>
      <c r="F199" s="302" t="s">
        <v>5</v>
      </c>
      <c r="G199" s="302"/>
      <c r="H199" s="302"/>
      <c r="I199" s="302"/>
      <c r="J199" s="303"/>
      <c r="K199" s="304" t="s">
        <v>5</v>
      </c>
      <c r="L199" s="296"/>
      <c r="M199" s="305"/>
      <c r="N199" s="306"/>
      <c r="O199" s="306">
        <f t="shared" si="65"/>
        <v>0</v>
      </c>
      <c r="P199" s="306"/>
      <c r="Q199" s="306"/>
      <c r="R199" s="306"/>
      <c r="S199" s="38"/>
      <c r="U199" s="164" t="s">
        <v>5</v>
      </c>
      <c r="V199" s="173" t="s">
        <v>40</v>
      </c>
      <c r="W199" s="37"/>
      <c r="X199" s="37"/>
      <c r="Y199" s="37"/>
      <c r="Z199" s="37"/>
      <c r="AA199" s="37"/>
      <c r="AB199" s="75"/>
      <c r="AU199" s="20" t="s">
        <v>386</v>
      </c>
      <c r="AV199" s="20" t="s">
        <v>15</v>
      </c>
      <c r="AZ199" s="20" t="s">
        <v>386</v>
      </c>
      <c r="BF199" s="107">
        <f>IF(V199="základná",O199,0)</f>
        <v>0</v>
      </c>
      <c r="BG199" s="107">
        <f>IF(V199="znížená",O199,0)</f>
        <v>0</v>
      </c>
      <c r="BH199" s="107">
        <f>IF(V199="zákl. prenesená",O199,0)</f>
        <v>0</v>
      </c>
      <c r="BI199" s="107">
        <f>IF(V199="zníž. prenesená",O199,0)</f>
        <v>0</v>
      </c>
      <c r="BJ199" s="107">
        <f>IF(V199="nulová",O199,0)</f>
        <v>0</v>
      </c>
      <c r="BK199" s="20" t="s">
        <v>128</v>
      </c>
      <c r="BL199" s="167">
        <f>M199*L199</f>
        <v>0</v>
      </c>
    </row>
    <row r="200" spans="2:66" s="1" customFormat="1" ht="22.35" customHeight="1">
      <c r="B200" s="36"/>
      <c r="C200" s="300" t="s">
        <v>5</v>
      </c>
      <c r="D200" s="300" t="s">
        <v>150</v>
      </c>
      <c r="E200" s="301" t="s">
        <v>5</v>
      </c>
      <c r="F200" s="302" t="s">
        <v>5</v>
      </c>
      <c r="G200" s="302"/>
      <c r="H200" s="302"/>
      <c r="I200" s="302"/>
      <c r="J200" s="303"/>
      <c r="K200" s="304" t="s">
        <v>5</v>
      </c>
      <c r="L200" s="296"/>
      <c r="M200" s="305"/>
      <c r="N200" s="306"/>
      <c r="O200" s="306">
        <f t="shared" si="65"/>
        <v>0</v>
      </c>
      <c r="P200" s="306"/>
      <c r="Q200" s="306"/>
      <c r="R200" s="306"/>
      <c r="S200" s="38"/>
      <c r="U200" s="164" t="s">
        <v>5</v>
      </c>
      <c r="V200" s="173" t="s">
        <v>40</v>
      </c>
      <c r="W200" s="37"/>
      <c r="X200" s="37"/>
      <c r="Y200" s="37"/>
      <c r="Z200" s="37"/>
      <c r="AA200" s="37"/>
      <c r="AB200" s="75"/>
      <c r="AU200" s="20" t="s">
        <v>386</v>
      </c>
      <c r="AV200" s="20" t="s">
        <v>15</v>
      </c>
      <c r="AZ200" s="20" t="s">
        <v>386</v>
      </c>
      <c r="BF200" s="107">
        <f>IF(V200="základná",O200,0)</f>
        <v>0</v>
      </c>
      <c r="BG200" s="107">
        <f>IF(V200="znížená",O200,0)</f>
        <v>0</v>
      </c>
      <c r="BH200" s="107">
        <f>IF(V200="zákl. prenesená",O200,0)</f>
        <v>0</v>
      </c>
      <c r="BI200" s="107">
        <f>IF(V200="zníž. prenesená",O200,0)</f>
        <v>0</v>
      </c>
      <c r="BJ200" s="107">
        <f>IF(V200="nulová",O200,0)</f>
        <v>0</v>
      </c>
      <c r="BK200" s="20" t="s">
        <v>128</v>
      </c>
      <c r="BL200" s="167">
        <f>M200*L200</f>
        <v>0</v>
      </c>
    </row>
    <row r="201" spans="2:66" s="1" customFormat="1" ht="22.35" customHeight="1">
      <c r="B201" s="36"/>
      <c r="C201" s="300" t="s">
        <v>5</v>
      </c>
      <c r="D201" s="300" t="s">
        <v>150</v>
      </c>
      <c r="E201" s="301" t="s">
        <v>5</v>
      </c>
      <c r="F201" s="302" t="s">
        <v>5</v>
      </c>
      <c r="G201" s="302"/>
      <c r="H201" s="302"/>
      <c r="I201" s="302"/>
      <c r="J201" s="303"/>
      <c r="K201" s="304" t="s">
        <v>5</v>
      </c>
      <c r="L201" s="296"/>
      <c r="M201" s="305"/>
      <c r="N201" s="306"/>
      <c r="O201" s="306">
        <f t="shared" si="65"/>
        <v>0</v>
      </c>
      <c r="P201" s="306"/>
      <c r="Q201" s="306"/>
      <c r="R201" s="306"/>
      <c r="S201" s="38"/>
      <c r="U201" s="164" t="s">
        <v>5</v>
      </c>
      <c r="V201" s="173" t="s">
        <v>40</v>
      </c>
      <c r="W201" s="57"/>
      <c r="X201" s="57"/>
      <c r="Y201" s="57"/>
      <c r="Z201" s="57"/>
      <c r="AA201" s="57"/>
      <c r="AB201" s="59"/>
      <c r="AU201" s="20" t="s">
        <v>386</v>
      </c>
      <c r="AV201" s="20" t="s">
        <v>15</v>
      </c>
      <c r="AZ201" s="20" t="s">
        <v>386</v>
      </c>
      <c r="BF201" s="107">
        <f>IF(V201="základná",O201,0)</f>
        <v>0</v>
      </c>
      <c r="BG201" s="107">
        <f>IF(V201="znížená",O201,0)</f>
        <v>0</v>
      </c>
      <c r="BH201" s="107">
        <f>IF(V201="zákl. prenesená",O201,0)</f>
        <v>0</v>
      </c>
      <c r="BI201" s="107">
        <f>IF(V201="zníž. prenesená",O201,0)</f>
        <v>0</v>
      </c>
      <c r="BJ201" s="107">
        <f>IF(V201="nulová",O201,0)</f>
        <v>0</v>
      </c>
      <c r="BK201" s="20" t="s">
        <v>128</v>
      </c>
      <c r="BL201" s="167">
        <f>M201*L201</f>
        <v>0</v>
      </c>
    </row>
    <row r="202" spans="2:66" s="1" customFormat="1" ht="6.95" customHeight="1">
      <c r="B202" s="60"/>
      <c r="C202" s="61"/>
      <c r="D202" s="61"/>
      <c r="E202" s="61"/>
      <c r="F202" s="61"/>
      <c r="G202" s="61"/>
      <c r="H202" s="61"/>
      <c r="I202" s="61"/>
      <c r="J202" s="193"/>
      <c r="K202" s="61"/>
      <c r="L202" s="61"/>
      <c r="M202" s="61"/>
      <c r="N202" s="61"/>
      <c r="O202" s="61"/>
      <c r="P202" s="61"/>
      <c r="Q202" s="61"/>
      <c r="R202" s="61"/>
      <c r="S202" s="62"/>
    </row>
  </sheetData>
  <mergeCells count="269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O98:R98"/>
    <mergeCell ref="O100:R100"/>
    <mergeCell ref="D101:H101"/>
    <mergeCell ref="O101:R101"/>
    <mergeCell ref="D102:H102"/>
    <mergeCell ref="O102:R102"/>
    <mergeCell ref="D103:H103"/>
    <mergeCell ref="O103:R103"/>
    <mergeCell ref="D104:H104"/>
    <mergeCell ref="O104:R104"/>
    <mergeCell ref="D105:H105"/>
    <mergeCell ref="O105:R105"/>
    <mergeCell ref="O106:R106"/>
    <mergeCell ref="M108:R108"/>
    <mergeCell ref="C114:R114"/>
    <mergeCell ref="F116:Q116"/>
    <mergeCell ref="F117:Q117"/>
    <mergeCell ref="N119:Q119"/>
    <mergeCell ref="N121:R121"/>
    <mergeCell ref="N122:R122"/>
    <mergeCell ref="F124:I124"/>
    <mergeCell ref="M124:N124"/>
    <mergeCell ref="O124:R124"/>
    <mergeCell ref="F128:I128"/>
    <mergeCell ref="M128:N128"/>
    <mergeCell ref="O128:R128"/>
    <mergeCell ref="F129:I129"/>
    <mergeCell ref="M129:N129"/>
    <mergeCell ref="O129:R129"/>
    <mergeCell ref="F130:I130"/>
    <mergeCell ref="M130:N130"/>
    <mergeCell ref="O130:R130"/>
    <mergeCell ref="F131:I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F139:I139"/>
    <mergeCell ref="F140:I140"/>
    <mergeCell ref="M140:N140"/>
    <mergeCell ref="O140:R140"/>
    <mergeCell ref="F141:I141"/>
    <mergeCell ref="M141:N141"/>
    <mergeCell ref="O141:R141"/>
    <mergeCell ref="F142:I142"/>
    <mergeCell ref="F144:I144"/>
    <mergeCell ref="M144:N144"/>
    <mergeCell ref="O144:R144"/>
    <mergeCell ref="F145:I145"/>
    <mergeCell ref="M145:N145"/>
    <mergeCell ref="O145:R145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1:I161"/>
    <mergeCell ref="M161:N161"/>
    <mergeCell ref="O161:R161"/>
    <mergeCell ref="F162:I162"/>
    <mergeCell ref="M162:N162"/>
    <mergeCell ref="O162:R162"/>
    <mergeCell ref="F163:I163"/>
    <mergeCell ref="M163:N163"/>
    <mergeCell ref="O163:R163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F184:I184"/>
    <mergeCell ref="M184:N184"/>
    <mergeCell ref="O184:R184"/>
    <mergeCell ref="F185:I185"/>
    <mergeCell ref="M185:N185"/>
    <mergeCell ref="O185:R185"/>
    <mergeCell ref="F187:I187"/>
    <mergeCell ref="M187:N187"/>
    <mergeCell ref="O187:R187"/>
    <mergeCell ref="F190:I190"/>
    <mergeCell ref="M190:N190"/>
    <mergeCell ref="O190:R190"/>
    <mergeCell ref="F191:I191"/>
    <mergeCell ref="M191:N191"/>
    <mergeCell ref="O191:R191"/>
    <mergeCell ref="F192:I192"/>
    <mergeCell ref="M192:N192"/>
    <mergeCell ref="O192:R192"/>
    <mergeCell ref="F193:I193"/>
    <mergeCell ref="M193:N193"/>
    <mergeCell ref="O193:R193"/>
    <mergeCell ref="O200:R200"/>
    <mergeCell ref="F194:I194"/>
    <mergeCell ref="M194:N194"/>
    <mergeCell ref="O194:R194"/>
    <mergeCell ref="F195:I195"/>
    <mergeCell ref="M195:N195"/>
    <mergeCell ref="O195:R195"/>
    <mergeCell ref="F197:I197"/>
    <mergeCell ref="M197:N197"/>
    <mergeCell ref="O197:R197"/>
    <mergeCell ref="H1:L1"/>
    <mergeCell ref="T2:AD2"/>
    <mergeCell ref="F201:I201"/>
    <mergeCell ref="M201:N201"/>
    <mergeCell ref="O201:R201"/>
    <mergeCell ref="O125:R125"/>
    <mergeCell ref="O126:R126"/>
    <mergeCell ref="O127:R127"/>
    <mergeCell ref="O143:R143"/>
    <mergeCell ref="O160:R160"/>
    <mergeCell ref="O167:R167"/>
    <mergeCell ref="O179:R179"/>
    <mergeCell ref="O186:R186"/>
    <mergeCell ref="O188:R188"/>
    <mergeCell ref="O189:R189"/>
    <mergeCell ref="O196:R196"/>
    <mergeCell ref="F198:I198"/>
    <mergeCell ref="M198:N198"/>
    <mergeCell ref="O198:R198"/>
    <mergeCell ref="F199:I199"/>
    <mergeCell ref="M199:N199"/>
    <mergeCell ref="O199:R199"/>
    <mergeCell ref="F200:I200"/>
    <mergeCell ref="M200:N200"/>
  </mergeCells>
  <dataValidations count="2">
    <dataValidation type="list" allowBlank="1" showInputMessage="1" showErrorMessage="1" error="Povolené sú hodnoty K, M." sqref="D197:D202">
      <formula1>"K, M"</formula1>
    </dataValidation>
    <dataValidation type="list" allowBlank="1" showInputMessage="1" showErrorMessage="1" error="Povolené sú hodnoty základná, znížená, nulová." sqref="V197:V202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4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"/>
  <pageSetup paperSize="9" scale="8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 01.1. - Cyklotrasa - B...</vt:lpstr>
      <vt:lpstr>SO 01.2. - Cyklotrasa - B...</vt:lpstr>
      <vt:lpstr>SO 01.3. - Cyklotrasa - C...</vt:lpstr>
      <vt:lpstr>SO 02 - Lavka pre cyklistov </vt:lpstr>
      <vt:lpstr>'Rekapitulácia stavby'!Názvy_tlače</vt:lpstr>
      <vt:lpstr>'SO 01.1. - Cyklotrasa - B...'!Názvy_tlače</vt:lpstr>
      <vt:lpstr>'SO 01.2. - Cyklotrasa - B...'!Názvy_tlače</vt:lpstr>
      <vt:lpstr>'SO 01.3. - Cyklotrasa - C...'!Názvy_tlače</vt:lpstr>
      <vt:lpstr>'SO 02 - Lavka pre cyklistov '!Názvy_tlače</vt:lpstr>
      <vt:lpstr>'Rekapitulácia stavby'!Oblasť_tlače</vt:lpstr>
      <vt:lpstr>'SO 01.1. - Cyklotrasa - B...'!Oblasť_tlače</vt:lpstr>
      <vt:lpstr>'SO 01.2. - Cyklotrasa - B...'!Oblasť_tlače</vt:lpstr>
      <vt:lpstr>'SO 01.3. - Cyklotrasa - C...'!Oblasť_tlače</vt:lpstr>
      <vt:lpstr>'SO 02 - Lavka pre cyklistov 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Medvecová</dc:creator>
  <cp:lastModifiedBy>Mária Borbélyová</cp:lastModifiedBy>
  <cp:lastPrinted>2017-12-09T22:26:09Z</cp:lastPrinted>
  <dcterms:created xsi:type="dcterms:W3CDTF">2017-12-04T12:26:26Z</dcterms:created>
  <dcterms:modified xsi:type="dcterms:W3CDTF">2017-12-09T22:26:21Z</dcterms:modified>
</cp:coreProperties>
</file>