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10" windowWidth="19815" windowHeight="8895" activeTab="1"/>
  </bookViews>
  <sheets>
    <sheet name="Rekapitulácia stavby" sheetId="1" r:id="rId1"/>
    <sheet name="01 - Autobusová zástavka ..." sheetId="2" r:id="rId2"/>
  </sheets>
  <definedNames>
    <definedName name="_xlnm.Print_Titles" localSheetId="1">'01 - Autobusová zástavka ...'!$114:$114</definedName>
    <definedName name="_xlnm.Print_Titles" localSheetId="0">'Rekapitulácia stavby'!$85:$85</definedName>
    <definedName name="_xlnm.Print_Area" localSheetId="1">'01 - Autobusová zástavka ...'!$C$4:$Q$70,'01 - Autobusová zástavka ...'!$C$76:$Q$99,'01 - Autobusová zástavka ...'!$C$105:$Q$147</definedName>
    <definedName name="_xlnm.Print_Area" localSheetId="0">'Rekapitulácia stavby'!$C$4:$AP$70,'Rekapitulácia stavby'!$C$76:$AP$92</definedName>
  </definedNames>
  <calcPr calcId="145621"/>
</workbook>
</file>

<file path=xl/calcChain.xml><?xml version="1.0" encoding="utf-8"?>
<calcChain xmlns="http://schemas.openxmlformats.org/spreadsheetml/2006/main">
  <c r="AY88" i="1" l="1"/>
  <c r="AX88" i="1"/>
  <c r="BI147" i="2"/>
  <c r="BH147" i="2"/>
  <c r="BG147" i="2"/>
  <c r="BE147" i="2"/>
  <c r="AA147" i="2"/>
  <c r="Y147" i="2"/>
  <c r="W147" i="2"/>
  <c r="BK147" i="2"/>
  <c r="N147" i="2"/>
  <c r="BF147" i="2"/>
  <c r="BI146" i="2"/>
  <c r="BH146" i="2"/>
  <c r="BG146" i="2"/>
  <c r="BE146" i="2"/>
  <c r="AA146" i="2"/>
  <c r="Y146" i="2"/>
  <c r="W146" i="2"/>
  <c r="BK146" i="2"/>
  <c r="N146" i="2"/>
  <c r="BF146" i="2"/>
  <c r="BI145" i="2"/>
  <c r="BH145" i="2"/>
  <c r="BG145" i="2"/>
  <c r="BE145" i="2"/>
  <c r="AA145" i="2"/>
  <c r="Y145" i="2"/>
  <c r="W145" i="2"/>
  <c r="BK145" i="2"/>
  <c r="N145" i="2"/>
  <c r="BF145" i="2"/>
  <c r="BI144" i="2"/>
  <c r="BH144" i="2"/>
  <c r="BG144" i="2"/>
  <c r="BE144" i="2"/>
  <c r="AA144" i="2"/>
  <c r="AA143" i="2"/>
  <c r="AA142" i="2" s="1"/>
  <c r="Y144" i="2"/>
  <c r="Y143" i="2" s="1"/>
  <c r="Y142" i="2" s="1"/>
  <c r="W144" i="2"/>
  <c r="W143" i="2"/>
  <c r="W142" i="2" s="1"/>
  <c r="BK144" i="2"/>
  <c r="BK143" i="2" s="1"/>
  <c r="N144" i="2"/>
  <c r="BF144" i="2"/>
  <c r="BI141" i="2"/>
  <c r="BH141" i="2"/>
  <c r="BG141" i="2"/>
  <c r="BE141" i="2"/>
  <c r="AA141" i="2"/>
  <c r="AA140" i="2"/>
  <c r="Y141" i="2"/>
  <c r="Y140" i="2"/>
  <c r="W141" i="2"/>
  <c r="W140" i="2"/>
  <c r="BK141" i="2"/>
  <c r="BK140" i="2" s="1"/>
  <c r="N140" i="2" s="1"/>
  <c r="N93" i="2" s="1"/>
  <c r="N141" i="2"/>
  <c r="BF141" i="2" s="1"/>
  <c r="BI139" i="2"/>
  <c r="BH139" i="2"/>
  <c r="BG139" i="2"/>
  <c r="BE139" i="2"/>
  <c r="AA139" i="2"/>
  <c r="Y139" i="2"/>
  <c r="W139" i="2"/>
  <c r="BK139" i="2"/>
  <c r="N139" i="2"/>
  <c r="BF139" i="2"/>
  <c r="BI138" i="2"/>
  <c r="BH138" i="2"/>
  <c r="BG138" i="2"/>
  <c r="BE138" i="2"/>
  <c r="AA138" i="2"/>
  <c r="Y138" i="2"/>
  <c r="W138" i="2"/>
  <c r="BK138" i="2"/>
  <c r="N138" i="2"/>
  <c r="BF138" i="2"/>
  <c r="BI137" i="2"/>
  <c r="BH137" i="2"/>
  <c r="BG137" i="2"/>
  <c r="BE137" i="2"/>
  <c r="AA137" i="2"/>
  <c r="Y137" i="2"/>
  <c r="W137" i="2"/>
  <c r="BK137" i="2"/>
  <c r="N137" i="2"/>
  <c r="BF137" i="2"/>
  <c r="BI136" i="2"/>
  <c r="BH136" i="2"/>
  <c r="BG136" i="2"/>
  <c r="BE136" i="2"/>
  <c r="AA136" i="2"/>
  <c r="Y136" i="2"/>
  <c r="W136" i="2"/>
  <c r="BK136" i="2"/>
  <c r="N136" i="2"/>
  <c r="BF136" i="2"/>
  <c r="BI134" i="2"/>
  <c r="BH134" i="2"/>
  <c r="BG134" i="2"/>
  <c r="BE134" i="2"/>
  <c r="AA134" i="2"/>
  <c r="Y134" i="2"/>
  <c r="W134" i="2"/>
  <c r="BK134" i="2"/>
  <c r="N134" i="2"/>
  <c r="BF134" i="2"/>
  <c r="BI132" i="2"/>
  <c r="BH132" i="2"/>
  <c r="BG132" i="2"/>
  <c r="BE132" i="2"/>
  <c r="AA132" i="2"/>
  <c r="AA131" i="2"/>
  <c r="Y132" i="2"/>
  <c r="Y131" i="2"/>
  <c r="W132" i="2"/>
  <c r="W131" i="2"/>
  <c r="BK132" i="2"/>
  <c r="BK131" i="2" s="1"/>
  <c r="N131" i="2" s="1"/>
  <c r="N92" i="2" s="1"/>
  <c r="N132" i="2"/>
  <c r="BF132" i="2" s="1"/>
  <c r="BI130" i="2"/>
  <c r="BH130" i="2"/>
  <c r="BG130" i="2"/>
  <c r="BE130" i="2"/>
  <c r="AA130" i="2"/>
  <c r="Y130" i="2"/>
  <c r="W130" i="2"/>
  <c r="BK130" i="2"/>
  <c r="N130" i="2"/>
  <c r="BF130" i="2"/>
  <c r="BI129" i="2"/>
  <c r="BH129" i="2"/>
  <c r="BG129" i="2"/>
  <c r="BE129" i="2"/>
  <c r="AA129" i="2"/>
  <c r="AA128" i="2"/>
  <c r="Y129" i="2"/>
  <c r="Y128" i="2"/>
  <c r="W129" i="2"/>
  <c r="W128" i="2"/>
  <c r="BK129" i="2"/>
  <c r="BK128" i="2" s="1"/>
  <c r="N128" i="2" s="1"/>
  <c r="N91" i="2" s="1"/>
  <c r="N129" i="2"/>
  <c r="BF129" i="2" s="1"/>
  <c r="BI127" i="2"/>
  <c r="BH127" i="2"/>
  <c r="BG127" i="2"/>
  <c r="BE127" i="2"/>
  <c r="AA127" i="2"/>
  <c r="Y127" i="2"/>
  <c r="W127" i="2"/>
  <c r="BK127" i="2"/>
  <c r="N127" i="2"/>
  <c r="BF127" i="2"/>
  <c r="BI124" i="2"/>
  <c r="BH124" i="2"/>
  <c r="BG124" i="2"/>
  <c r="BE124" i="2"/>
  <c r="AA124" i="2"/>
  <c r="AA123" i="2"/>
  <c r="Y124" i="2"/>
  <c r="Y123" i="2"/>
  <c r="W124" i="2"/>
  <c r="W123" i="2"/>
  <c r="BK124" i="2"/>
  <c r="BK123" i="2" s="1"/>
  <c r="N90" i="2" s="1"/>
  <c r="N124" i="2"/>
  <c r="BF124" i="2" s="1"/>
  <c r="BI122" i="2"/>
  <c r="BH122" i="2"/>
  <c r="BG122" i="2"/>
  <c r="BE122" i="2"/>
  <c r="AA122" i="2"/>
  <c r="Y122" i="2"/>
  <c r="W122" i="2"/>
  <c r="BK122" i="2"/>
  <c r="N122" i="2"/>
  <c r="BF122" i="2"/>
  <c r="BI121" i="2"/>
  <c r="BH121" i="2"/>
  <c r="BG121" i="2"/>
  <c r="BE121" i="2"/>
  <c r="AA121" i="2"/>
  <c r="Y121" i="2"/>
  <c r="W121" i="2"/>
  <c r="BK121" i="2"/>
  <c r="N121" i="2"/>
  <c r="BF121" i="2"/>
  <c r="BI120" i="2"/>
  <c r="BH120" i="2"/>
  <c r="BG120" i="2"/>
  <c r="BE120" i="2"/>
  <c r="AA120" i="2"/>
  <c r="Y120" i="2"/>
  <c r="W120" i="2"/>
  <c r="BK120" i="2"/>
  <c r="N120" i="2"/>
  <c r="BF120" i="2"/>
  <c r="BI118" i="2"/>
  <c r="H35" i="2" s="1"/>
  <c r="BD88" i="1" s="1"/>
  <c r="BD87" i="1" s="1"/>
  <c r="W35" i="1" s="1"/>
  <c r="BH118" i="2"/>
  <c r="H34" i="2" s="1"/>
  <c r="BC88" i="1" s="1"/>
  <c r="BC87" i="1" s="1"/>
  <c r="BG118" i="2"/>
  <c r="H33" i="2"/>
  <c r="BB88" i="1" s="1"/>
  <c r="BB87" i="1" s="1"/>
  <c r="BE118" i="2"/>
  <c r="M31" i="2" s="1"/>
  <c r="AV88" i="1" s="1"/>
  <c r="AA118" i="2"/>
  <c r="AA117" i="2"/>
  <c r="AA116" i="2" s="1"/>
  <c r="AA115" i="2" s="1"/>
  <c r="Y118" i="2"/>
  <c r="Y117" i="2"/>
  <c r="Y116" i="2" s="1"/>
  <c r="Y115" i="2" s="1"/>
  <c r="W118" i="2"/>
  <c r="W117" i="2"/>
  <c r="W116" i="2" s="1"/>
  <c r="W115" i="2" s="1"/>
  <c r="AU88" i="1" s="1"/>
  <c r="AU87" i="1" s="1"/>
  <c r="BK118" i="2"/>
  <c r="BK117" i="2" s="1"/>
  <c r="BF118" i="2"/>
  <c r="M112" i="2"/>
  <c r="M111" i="2"/>
  <c r="F111" i="2"/>
  <c r="F109" i="2"/>
  <c r="F107" i="2"/>
  <c r="M27" i="2"/>
  <c r="AS88" i="1" s="1"/>
  <c r="AS87" i="1" s="1"/>
  <c r="M83" i="2"/>
  <c r="M82" i="2"/>
  <c r="F82" i="2"/>
  <c r="F80" i="2"/>
  <c r="F78" i="2"/>
  <c r="O14" i="2"/>
  <c r="E14" i="2"/>
  <c r="F112" i="2" s="1"/>
  <c r="F83" i="2"/>
  <c r="O13" i="2"/>
  <c r="O8" i="2"/>
  <c r="M109" i="2" s="1"/>
  <c r="M80" i="2"/>
  <c r="AK27" i="1"/>
  <c r="AM83" i="1"/>
  <c r="L83" i="1"/>
  <c r="AM82" i="1"/>
  <c r="L82" i="1"/>
  <c r="AM80" i="1"/>
  <c r="L80" i="1"/>
  <c r="L78" i="1"/>
  <c r="L77" i="1"/>
  <c r="M32" i="2" l="1"/>
  <c r="AW88" i="1" s="1"/>
  <c r="AT88" i="1" s="1"/>
  <c r="H32" i="2"/>
  <c r="BA88" i="1" s="1"/>
  <c r="BA87" i="1" s="1"/>
  <c r="BK142" i="2"/>
  <c r="N142" i="2" s="1"/>
  <c r="N94" i="2" s="1"/>
  <c r="N143" i="2"/>
  <c r="N95" i="2" s="1"/>
  <c r="BK116" i="2"/>
  <c r="N89" i="2"/>
  <c r="W33" i="1"/>
  <c r="AX87" i="1"/>
  <c r="W34" i="1"/>
  <c r="AY87" i="1"/>
  <c r="H31" i="2"/>
  <c r="AZ88" i="1" s="1"/>
  <c r="AZ87" i="1" s="1"/>
  <c r="BK115" i="2" l="1"/>
  <c r="N87" i="2" s="1"/>
  <c r="N88" i="2"/>
  <c r="W32" i="1"/>
  <c r="AW87" i="1"/>
  <c r="AK32" i="1" s="1"/>
  <c r="W31" i="1"/>
  <c r="AV87" i="1"/>
  <c r="L99" i="2" l="1"/>
  <c r="M26" i="2"/>
  <c r="M29" i="2" s="1"/>
  <c r="AK31" i="1"/>
  <c r="AT87" i="1"/>
  <c r="AG88" i="1" l="1"/>
  <c r="L37" i="2"/>
  <c r="AG87" i="1" l="1"/>
  <c r="AN88" i="1"/>
  <c r="AG92" i="1" l="1"/>
  <c r="AK26" i="1"/>
  <c r="AK29" i="1" s="1"/>
  <c r="AK37" i="1" s="1"/>
  <c r="AN87" i="1"/>
  <c r="AN92" i="1" s="1"/>
</calcChain>
</file>

<file path=xl/sharedStrings.xml><?xml version="1.0" encoding="utf-8"?>
<sst xmlns="http://schemas.openxmlformats.org/spreadsheetml/2006/main" count="616" uniqueCount="211">
  <si>
    <t>2012</t>
  </si>
  <si>
    <t>Hárok obsahuje:</t>
  </si>
  <si>
    <t>1) Súhrnný list stavby</t>
  </si>
  <si>
    <t>2) Rekapitulácia objektov</t>
  </si>
  <si>
    <t>2.0</t>
  </si>
  <si>
    <t/>
  </si>
  <si>
    <t>False</t>
  </si>
  <si>
    <t>optimalizované pre tlač zostáv vo formáte A4 - na výšku</t>
  </si>
  <si>
    <t>&gt;&gt;  skryté stĺpce  &lt;&lt;</t>
  </si>
  <si>
    <t>0,001</t>
  </si>
  <si>
    <t>20</t>
  </si>
  <si>
    <t>v ---  nižšie sa nachádzajú doplnkové a pomocné údaje k zostavám  --- v</t>
  </si>
  <si>
    <t>Kód:</t>
  </si>
  <si>
    <t>01</t>
  </si>
  <si>
    <t>Stavba:</t>
  </si>
  <si>
    <t>Autobusová zástavka na ulici Martina Benku oplotenie</t>
  </si>
  <si>
    <t>JKSO:</t>
  </si>
  <si>
    <t>KS:</t>
  </si>
  <si>
    <t>Miesto:</t>
  </si>
  <si>
    <t>Brezno</t>
  </si>
  <si>
    <t>Dátum:</t>
  </si>
  <si>
    <t>14. 6. 2019</t>
  </si>
  <si>
    <t>Objednávateľ:</t>
  </si>
  <si>
    <t>IČO:</t>
  </si>
  <si>
    <t>Mesto Brezno</t>
  </si>
  <si>
    <t>IČO DPH:</t>
  </si>
  <si>
    <t>Zhotoviteľ:</t>
  </si>
  <si>
    <t xml:space="preserve"> </t>
  </si>
  <si>
    <t>Projektant:</t>
  </si>
  <si>
    <t>Omegalfa s.r.o., Ing. Uličný Martin</t>
  </si>
  <si>
    <t>True</t>
  </si>
  <si>
    <t>0,01</t>
  </si>
  <si>
    <t>Spracovateľ:</t>
  </si>
  <si>
    <t>Medvecová</t>
  </si>
  <si>
    <t>Poznámka:</t>
  </si>
  <si>
    <t>Náklady z rozpočtov</t>
  </si>
  <si>
    <t>Ostatné náklady zo súhrnného listu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</si>
  <si>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</si>
  <si>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</si>
  <si>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</si>
  <si>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</si>
  <si>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</si>
  <si>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</si>
  <si>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</si>
  <si>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</si>
  <si>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</si>
  <si>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</si>
  <si>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</si>
  <si>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</si>
  <si>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</si>
  <si>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</si>
  <si>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</si>
  <si>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</si>
  <si>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</si>
  <si>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</si>
  <si>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</si>
  <si>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</si>
  <si>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Objekt</t>
  </si>
  <si>
    <t>Cena bez DPH [EUR]</t>
  </si>
  <si>
    <t>Cena s DPH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</si>
  <si>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</si>
  <si>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</si>
  <si>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</si>
  <si>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</si>
  <si>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</si>
  <si>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</si>
  <si>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</si>
  <si>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</si>
  <si>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</si>
  <si>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</si>
  <si>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</si>
  <si>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</si>
  <si>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</si>
  <si>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</si>
  <si>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</si>
  <si>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IMPORT</t>
  </si>
  <si>
    <t>{faec393b-3063-4c9f-8a3f-027bd065582f}</t>
  </si>
  <si>
    <t>{00000000-0000-0000-0000-000000000000}</t>
  </si>
  <si>
    <t>/</t>
  </si>
  <si>
    <t>1</t>
  </si>
  <si>
    <t>###NOINSERT###</t>
  </si>
  <si>
    <t>2) Ostatné náklady zo súhrnného listu</t>
  </si>
  <si>
    <t>Percent. zadanie_x000D_
[% nákladov rozpočtu]</t>
  </si>
  <si>
    <t>Zaradenie nákladov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</si>
  <si>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</si>
  <si>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</si>
  <si>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</si>
  <si>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</si>
  <si>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</si>
  <si>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</si>
  <si>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Náklady z rozpočtu</t>
  </si>
  <si>
    <t>Ostatné náklady</t>
  </si>
  <si>
    <t>Kód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</si>
  <si>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</si>
  <si>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</si>
  <si>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</si>
  <si>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</si>
  <si>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</si>
  <si>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</si>
  <si>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</si>
  <si>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9 - Ostatné konštrukcie a práce-búranie</t>
  </si>
  <si>
    <t xml:space="preserve">    99 - Presun hmôt HSV</t>
  </si>
  <si>
    <t>PSV - Práce a dodávky PSV</t>
  </si>
  <si>
    <t xml:space="preserve">    767 - Konštrukcie doplnkové kovové</t>
  </si>
  <si>
    <t>2) Ostatné náklady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</si>
  <si>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</si>
  <si>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</si>
  <si>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</si>
  <si>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</si>
  <si>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</si>
  <si>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</si>
  <si>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</si>
  <si>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</si>
  <si>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</si>
  <si>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</si>
  <si>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</si>
  <si>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</si>
  <si>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</si>
  <si>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ROZPOCET</t>
  </si>
  <si>
    <t>K</t>
  </si>
  <si>
    <t>133201101</t>
  </si>
  <si>
    <t>Výkop šachty zapaženej, hornina 3 do 100 m3</t>
  </si>
  <si>
    <t>m3</t>
  </si>
  <si>
    <t>4</t>
  </si>
  <si>
    <t>2</t>
  </si>
  <si>
    <t>-1749099234</t>
  </si>
  <si>
    <t>0,6*0,6*1,2*28</t>
  </si>
  <si>
    <t>VV</t>
  </si>
  <si>
    <t>133201109</t>
  </si>
  <si>
    <t>Príplatok k cenám za lepivosť pri hĺbení šachiet zapažených i nezapažených v hornine 3</t>
  </si>
  <si>
    <t>496649394</t>
  </si>
  <si>
    <t>3</t>
  </si>
  <si>
    <t>162301101</t>
  </si>
  <si>
    <t xml:space="preserve">Vodorovné premiestnenie výkopku  z horniny tr.1-4  v množstve do 100 m3 na vzdialenosť do 500 m </t>
  </si>
  <si>
    <t>-74221639</t>
  </si>
  <si>
    <t>171201201</t>
  </si>
  <si>
    <t>Uloženie sypaniny na skládky do 100 m3</t>
  </si>
  <si>
    <t>-535534916</t>
  </si>
  <si>
    <t>5</t>
  </si>
  <si>
    <t>275311114</t>
  </si>
  <si>
    <t>Základové pätky konštrukcií  z betónu prostého tr. C 12/15</t>
  </si>
  <si>
    <t>1077410521</t>
  </si>
  <si>
    <t>3,5% pridané na priamu betonáž do výkopu</t>
  </si>
  <si>
    <t>0,6*0,6*1,2*28*1,035</t>
  </si>
  <si>
    <t>6</t>
  </si>
  <si>
    <t>274315900</t>
  </si>
  <si>
    <t>Príplatok k cenám prostého betónu základových pätiek za vykonanie betonáže priamo do výkopu</t>
  </si>
  <si>
    <t>-1805129469</t>
  </si>
  <si>
    <t>7</t>
  </si>
  <si>
    <t>338171122</t>
  </si>
  <si>
    <t>Osadenie stĺpika oceľového plotového do výšky 2.60m so zabetónovaním</t>
  </si>
  <si>
    <t>ks</t>
  </si>
  <si>
    <t>1006395264</t>
  </si>
  <si>
    <t>8</t>
  </si>
  <si>
    <t>M</t>
  </si>
  <si>
    <t>5535850005</t>
  </si>
  <si>
    <t>Stĺpik , výška:2,0 m, pre osadenie do betónových pätiek</t>
  </si>
  <si>
    <t>-2019852187</t>
  </si>
  <si>
    <t>9</t>
  </si>
  <si>
    <t>961043111</t>
  </si>
  <si>
    <t>Búranie základov z betónu prostého alebo preloženého kameňom,  -2,20000t</t>
  </si>
  <si>
    <t>-833503424</t>
  </si>
  <si>
    <t>33*0,25*0,8</t>
  </si>
  <si>
    <t>10</t>
  </si>
  <si>
    <t>962042321</t>
  </si>
  <si>
    <t>Búranie murika z betónu prostého nadzákladného,  -2,20000t</t>
  </si>
  <si>
    <t>1024703781</t>
  </si>
  <si>
    <t>33*0,25*0,4</t>
  </si>
  <si>
    <t>11</t>
  </si>
  <si>
    <t>979081111</t>
  </si>
  <si>
    <t>Odvoz sutiny a vybúraných hmôt na skládku do 1 km</t>
  </si>
  <si>
    <t>t</t>
  </si>
  <si>
    <t>553779322</t>
  </si>
  <si>
    <t>12</t>
  </si>
  <si>
    <t>979081121</t>
  </si>
  <si>
    <t>Odvoz sutiny a vybúraných hmôt na skládku za každý ďalší 1 km</t>
  </si>
  <si>
    <t>-1607751617</t>
  </si>
  <si>
    <t>13</t>
  </si>
  <si>
    <t>979082111</t>
  </si>
  <si>
    <t>Vnútrostavenisková doprava sutiny a vybúraných hmôt do 10 m</t>
  </si>
  <si>
    <t>-1609677770</t>
  </si>
  <si>
    <t>14</t>
  </si>
  <si>
    <t>979089612</t>
  </si>
  <si>
    <t>Poplatok za skladovanie - iné odpady zo stavieb a demolácií (17 09), ostatné</t>
  </si>
  <si>
    <t>1983909643</t>
  </si>
  <si>
    <t>15</t>
  </si>
  <si>
    <t>998224111</t>
  </si>
  <si>
    <t>Presun hmôt pre pozemné komunikácie s krytom monolitickým betónovým akejkoľvek dĺžky objektu</t>
  </si>
  <si>
    <t>-1674901264</t>
  </si>
  <si>
    <t>16</t>
  </si>
  <si>
    <t>767914130</t>
  </si>
  <si>
    <t>Montáž oplotenia rámového, na oceľové stĺpiky, vo výške nad 1,5 do 2,0 m zabetonovaním</t>
  </si>
  <si>
    <t>m</t>
  </si>
  <si>
    <t>-292305596</t>
  </si>
  <si>
    <t>17</t>
  </si>
  <si>
    <t>553510003200,1</t>
  </si>
  <si>
    <t xml:space="preserve">Panel kovaný plot AW.10.02 výška 1,50 m, dĺ. 2,500 m, </t>
  </si>
  <si>
    <t>32</t>
  </si>
  <si>
    <t>75551427</t>
  </si>
  <si>
    <t>18</t>
  </si>
  <si>
    <t>767914830</t>
  </si>
  <si>
    <t>Demontáž oplotenia rámového výšky nad 1 do 2 m,-0,009t</t>
  </si>
  <si>
    <t>-1839245852</t>
  </si>
  <si>
    <t>19</t>
  </si>
  <si>
    <t>998767101</t>
  </si>
  <si>
    <t>Presun hmôt pre kovové stavebné doplnkové konštrukcie v objektoch výšky do 6 m</t>
  </si>
  <si>
    <t>980088214</t>
  </si>
  <si>
    <t xml:space="preserve">SÚHRNNÝ LIST </t>
  </si>
  <si>
    <t>ZADANIE S VÝKAZOM VÝMER</t>
  </si>
  <si>
    <t xml:space="preserve">REKAPITULÁCIA </t>
  </si>
  <si>
    <t xml:space="preserve">KRYCÍ LIST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</si>
</sst>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0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1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1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6" fillId="0" borderId="22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4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4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1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6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167" fontId="32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4" fontId="24" fillId="5" borderId="0" xfId="0" applyNumberFormat="1" applyFont="1" applyFill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4" fontId="24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6" fillId="0" borderId="0" xfId="0" applyFont="1" applyBorder="1" applyAlignment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33" fillId="0" borderId="25" xfId="0" applyFont="1" applyBorder="1" applyAlignment="1" applyProtection="1">
      <alignment horizontal="left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4" fontId="18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29" fillId="0" borderId="0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167" fontId="24" fillId="0" borderId="12" xfId="0" applyNumberFormat="1" applyFont="1" applyBorder="1" applyAlignment="1"/>
    <xf numFmtId="167" fontId="3" fillId="0" borderId="12" xfId="0" applyNumberFormat="1" applyFont="1" applyBorder="1" applyAlignment="1">
      <alignment vertical="center"/>
    </xf>
    <xf numFmtId="167" fontId="5" fillId="0" borderId="0" xfId="0" applyNumberFormat="1" applyFont="1" applyBorder="1" applyAlignment="1"/>
    <xf numFmtId="167" fontId="5" fillId="0" borderId="0" xfId="0" applyNumberFormat="1" applyFont="1" applyBorder="1" applyAlignment="1">
      <alignment vertical="center"/>
    </xf>
    <xf numFmtId="167" fontId="6" fillId="0" borderId="17" xfId="0" applyNumberFormat="1" applyFont="1" applyBorder="1" applyAlignment="1"/>
    <xf numFmtId="167" fontId="6" fillId="0" borderId="17" xfId="0" applyNumberFormat="1" applyFont="1" applyBorder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167" fontId="6" fillId="0" borderId="23" xfId="0" applyNumberFormat="1" applyFont="1" applyBorder="1" applyAlignment="1"/>
    <xf numFmtId="167" fontId="6" fillId="0" borderId="23" xfId="0" applyNumberFormat="1" applyFont="1" applyBorder="1" applyAlignment="1">
      <alignment vertical="center"/>
    </xf>
    <xf numFmtId="167" fontId="5" fillId="0" borderId="12" xfId="0" applyNumberFormat="1" applyFont="1" applyBorder="1" applyAlignment="1"/>
    <xf numFmtId="167" fontId="5" fillId="0" borderId="12" xfId="0" applyNumberFormat="1" applyFont="1" applyBorder="1" applyAlignment="1">
      <alignment vertical="center"/>
    </xf>
    <xf numFmtId="0" fontId="13" fillId="2" borderId="0" xfId="1" applyFont="1" applyFill="1" applyAlignment="1" applyProtection="1">
      <alignment horizontal="center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workbookViewId="0">
      <pane ySplit="1" topLeftCell="A60" activePane="bottomLeft" state="frozen"/>
      <selection pane="bottomLeft" activeCell="Z12" sqref="Z12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spans="1:73" ht="36.950000000000003" customHeight="1">
      <c r="C2" s="169" t="s">
        <v>7</v>
      </c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  <c r="AK2" s="170"/>
      <c r="AL2" s="170"/>
      <c r="AM2" s="170"/>
      <c r="AN2" s="170"/>
      <c r="AO2" s="170"/>
      <c r="AP2" s="170"/>
      <c r="AR2" s="176" t="s">
        <v>8</v>
      </c>
      <c r="AS2" s="177"/>
      <c r="AT2" s="177"/>
      <c r="AU2" s="177"/>
      <c r="AV2" s="177"/>
      <c r="AW2" s="177"/>
      <c r="AX2" s="177"/>
      <c r="AY2" s="177"/>
      <c r="AZ2" s="177"/>
      <c r="BA2" s="177"/>
      <c r="BB2" s="177"/>
      <c r="BC2" s="177"/>
      <c r="BD2" s="177"/>
      <c r="BE2" s="177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10</v>
      </c>
    </row>
    <row r="4" spans="1:73" ht="36.950000000000003" customHeight="1">
      <c r="B4" s="24"/>
      <c r="C4" s="171" t="s">
        <v>207</v>
      </c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25"/>
      <c r="AS4" s="19" t="s">
        <v>11</v>
      </c>
      <c r="BS4" s="20" t="s">
        <v>9</v>
      </c>
    </row>
    <row r="5" spans="1:73" ht="14.45" customHeight="1">
      <c r="B5" s="24"/>
      <c r="C5" s="26"/>
      <c r="D5" s="27" t="s">
        <v>12</v>
      </c>
      <c r="E5" s="26"/>
      <c r="F5" s="26"/>
      <c r="G5" s="26"/>
      <c r="H5" s="26"/>
      <c r="I5" s="26"/>
      <c r="J5" s="26"/>
      <c r="K5" s="173" t="s">
        <v>13</v>
      </c>
      <c r="L5" s="174"/>
      <c r="M5" s="174"/>
      <c r="N5" s="174"/>
      <c r="O5" s="174"/>
      <c r="P5" s="174"/>
      <c r="Q5" s="174"/>
      <c r="R5" s="174"/>
      <c r="S5" s="174"/>
      <c r="T5" s="174"/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74"/>
      <c r="AL5" s="174"/>
      <c r="AM5" s="174"/>
      <c r="AN5" s="174"/>
      <c r="AO5" s="174"/>
      <c r="AP5" s="26"/>
      <c r="AQ5" s="25"/>
      <c r="BS5" s="20" t="s">
        <v>9</v>
      </c>
    </row>
    <row r="6" spans="1:73" ht="36.950000000000003" customHeight="1">
      <c r="B6" s="24"/>
      <c r="C6" s="26"/>
      <c r="D6" s="29" t="s">
        <v>14</v>
      </c>
      <c r="E6" s="26"/>
      <c r="F6" s="26"/>
      <c r="G6" s="26"/>
      <c r="H6" s="26"/>
      <c r="I6" s="26"/>
      <c r="J6" s="26"/>
      <c r="K6" s="175" t="s">
        <v>15</v>
      </c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  <c r="AD6" s="174"/>
      <c r="AE6" s="174"/>
      <c r="AF6" s="174"/>
      <c r="AG6" s="174"/>
      <c r="AH6" s="174"/>
      <c r="AI6" s="174"/>
      <c r="AJ6" s="174"/>
      <c r="AK6" s="174"/>
      <c r="AL6" s="174"/>
      <c r="AM6" s="174"/>
      <c r="AN6" s="174"/>
      <c r="AO6" s="174"/>
      <c r="AP6" s="26"/>
      <c r="AQ6" s="25"/>
      <c r="BS6" s="20" t="s">
        <v>9</v>
      </c>
    </row>
    <row r="7" spans="1:73" ht="14.45" customHeight="1">
      <c r="B7" s="24"/>
      <c r="C7" s="26"/>
      <c r="D7" s="30" t="s">
        <v>16</v>
      </c>
      <c r="E7" s="26"/>
      <c r="F7" s="26"/>
      <c r="G7" s="26"/>
      <c r="H7" s="26"/>
      <c r="I7" s="26"/>
      <c r="J7" s="26"/>
      <c r="K7" s="28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0" t="s">
        <v>17</v>
      </c>
      <c r="AL7" s="26"/>
      <c r="AM7" s="26"/>
      <c r="AN7" s="28" t="s">
        <v>5</v>
      </c>
      <c r="AO7" s="26"/>
      <c r="AP7" s="26"/>
      <c r="AQ7" s="25"/>
      <c r="BS7" s="20" t="s">
        <v>9</v>
      </c>
    </row>
    <row r="8" spans="1:73" ht="14.45" customHeight="1">
      <c r="B8" s="24"/>
      <c r="C8" s="26"/>
      <c r="D8" s="30" t="s">
        <v>18</v>
      </c>
      <c r="E8" s="26"/>
      <c r="F8" s="26"/>
      <c r="G8" s="26"/>
      <c r="H8" s="26"/>
      <c r="I8" s="26"/>
      <c r="J8" s="26"/>
      <c r="K8" s="28" t="s">
        <v>19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0" t="s">
        <v>20</v>
      </c>
      <c r="AL8" s="26"/>
      <c r="AM8" s="26"/>
      <c r="AN8" s="28" t="s">
        <v>21</v>
      </c>
      <c r="AO8" s="26"/>
      <c r="AP8" s="26"/>
      <c r="AQ8" s="25"/>
      <c r="BS8" s="20" t="s">
        <v>9</v>
      </c>
    </row>
    <row r="9" spans="1:73" ht="14.45" customHeight="1">
      <c r="B9" s="24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5"/>
      <c r="BS9" s="20" t="s">
        <v>9</v>
      </c>
    </row>
    <row r="10" spans="1:73" ht="14.45" customHeight="1">
      <c r="B10" s="24"/>
      <c r="C10" s="26"/>
      <c r="D10" s="30" t="s">
        <v>22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0" t="s">
        <v>23</v>
      </c>
      <c r="AL10" s="26"/>
      <c r="AM10" s="26"/>
      <c r="AN10" s="28" t="s">
        <v>5</v>
      </c>
      <c r="AO10" s="26"/>
      <c r="AP10" s="26"/>
      <c r="AQ10" s="25"/>
      <c r="BS10" s="20" t="s">
        <v>9</v>
      </c>
    </row>
    <row r="11" spans="1:73" ht="18.399999999999999" customHeight="1">
      <c r="B11" s="24"/>
      <c r="C11" s="26"/>
      <c r="D11" s="26"/>
      <c r="E11" s="28" t="s">
        <v>24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0" t="s">
        <v>25</v>
      </c>
      <c r="AL11" s="26"/>
      <c r="AM11" s="26"/>
      <c r="AN11" s="28" t="s">
        <v>5</v>
      </c>
      <c r="AO11" s="26"/>
      <c r="AP11" s="26"/>
      <c r="AQ11" s="25"/>
      <c r="BS11" s="20" t="s">
        <v>9</v>
      </c>
    </row>
    <row r="12" spans="1:73" ht="6.95" customHeight="1">
      <c r="B12" s="24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5"/>
      <c r="BS12" s="20" t="s">
        <v>9</v>
      </c>
    </row>
    <row r="13" spans="1:73" ht="14.45" customHeight="1">
      <c r="B13" s="24"/>
      <c r="C13" s="26"/>
      <c r="D13" s="30" t="s">
        <v>26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0" t="s">
        <v>23</v>
      </c>
      <c r="AL13" s="26"/>
      <c r="AM13" s="26"/>
      <c r="AN13" s="28" t="s">
        <v>5</v>
      </c>
      <c r="AO13" s="26"/>
      <c r="AP13" s="26"/>
      <c r="AQ13" s="25"/>
      <c r="BS13" s="20" t="s">
        <v>9</v>
      </c>
    </row>
    <row r="14" spans="1:73">
      <c r="B14" s="24"/>
      <c r="C14" s="26"/>
      <c r="D14" s="26"/>
      <c r="E14" s="28" t="s">
        <v>27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30" t="s">
        <v>25</v>
      </c>
      <c r="AL14" s="26"/>
      <c r="AM14" s="26"/>
      <c r="AN14" s="28" t="s">
        <v>5</v>
      </c>
      <c r="AO14" s="26"/>
      <c r="AP14" s="26"/>
      <c r="AQ14" s="25"/>
      <c r="BS14" s="20" t="s">
        <v>9</v>
      </c>
    </row>
    <row r="15" spans="1:73" ht="6.95" customHeight="1">
      <c r="B15" s="24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5"/>
      <c r="BS15" s="20" t="s">
        <v>6</v>
      </c>
    </row>
    <row r="16" spans="1:73" ht="14.45" customHeight="1">
      <c r="B16" s="24"/>
      <c r="C16" s="26"/>
      <c r="D16" s="30" t="s">
        <v>28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0" t="s">
        <v>23</v>
      </c>
      <c r="AL16" s="26"/>
      <c r="AM16" s="26"/>
      <c r="AN16" s="28" t="s">
        <v>5</v>
      </c>
      <c r="AO16" s="26"/>
      <c r="AP16" s="26"/>
      <c r="AQ16" s="25"/>
      <c r="BS16" s="20" t="s">
        <v>6</v>
      </c>
    </row>
    <row r="17" spans="2:71" ht="18.399999999999999" customHeight="1">
      <c r="B17" s="24"/>
      <c r="C17" s="26"/>
      <c r="D17" s="26"/>
      <c r="E17" s="28" t="s">
        <v>29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0" t="s">
        <v>25</v>
      </c>
      <c r="AL17" s="26"/>
      <c r="AM17" s="26"/>
      <c r="AN17" s="28" t="s">
        <v>5</v>
      </c>
      <c r="AO17" s="26"/>
      <c r="AP17" s="26"/>
      <c r="AQ17" s="25"/>
      <c r="BS17" s="20" t="s">
        <v>30</v>
      </c>
    </row>
    <row r="18" spans="2:71" ht="6.95" customHeight="1">
      <c r="B18" s="24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5"/>
      <c r="BS18" s="20" t="s">
        <v>31</v>
      </c>
    </row>
    <row r="19" spans="2:71" ht="14.45" customHeight="1">
      <c r="B19" s="24"/>
      <c r="C19" s="26"/>
      <c r="D19" s="30" t="s">
        <v>32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30" t="s">
        <v>23</v>
      </c>
      <c r="AL19" s="26"/>
      <c r="AM19" s="26"/>
      <c r="AN19" s="28" t="s">
        <v>5</v>
      </c>
      <c r="AO19" s="26"/>
      <c r="AP19" s="26"/>
      <c r="AQ19" s="25"/>
      <c r="BS19" s="20" t="s">
        <v>31</v>
      </c>
    </row>
    <row r="20" spans="2:71" ht="18.399999999999999" customHeight="1">
      <c r="B20" s="24"/>
      <c r="C20" s="26"/>
      <c r="D20" s="26"/>
      <c r="E20" s="28" t="s">
        <v>33</v>
      </c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26"/>
      <c r="AH20" s="26"/>
      <c r="AI20" s="26"/>
      <c r="AJ20" s="26"/>
      <c r="AK20" s="30" t="s">
        <v>25</v>
      </c>
      <c r="AL20" s="26"/>
      <c r="AM20" s="26"/>
      <c r="AN20" s="28" t="s">
        <v>5</v>
      </c>
      <c r="AO20" s="26"/>
      <c r="AP20" s="26"/>
      <c r="AQ20" s="25"/>
    </row>
    <row r="21" spans="2:71" ht="6.95" customHeight="1">
      <c r="B21" s="24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5"/>
    </row>
    <row r="22" spans="2:71">
      <c r="B22" s="24"/>
      <c r="C22" s="26"/>
      <c r="D22" s="30" t="s">
        <v>34</v>
      </c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5"/>
    </row>
    <row r="23" spans="2:71" ht="16.5" customHeight="1">
      <c r="B23" s="24"/>
      <c r="C23" s="26"/>
      <c r="D23" s="26"/>
      <c r="E23" s="191" t="s">
        <v>5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O23" s="26"/>
      <c r="AP23" s="26"/>
      <c r="AQ23" s="25"/>
    </row>
    <row r="24" spans="2:71" ht="6.95" customHeight="1">
      <c r="B24" s="24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5"/>
    </row>
    <row r="25" spans="2:71" ht="6.95" customHeight="1">
      <c r="B25" s="24"/>
      <c r="C25" s="26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6"/>
      <c r="AQ25" s="25"/>
    </row>
    <row r="26" spans="2:71" ht="14.45" customHeight="1">
      <c r="B26" s="24"/>
      <c r="C26" s="26"/>
      <c r="D26" s="32" t="s">
        <v>35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92">
        <f>ROUND(AG87,2)</f>
        <v>0</v>
      </c>
      <c r="AL26" s="174"/>
      <c r="AM26" s="174"/>
      <c r="AN26" s="174"/>
      <c r="AO26" s="174"/>
      <c r="AP26" s="26"/>
      <c r="AQ26" s="25"/>
    </row>
    <row r="27" spans="2:71" ht="14.45" customHeight="1">
      <c r="B27" s="24"/>
      <c r="C27" s="26"/>
      <c r="D27" s="32" t="s">
        <v>36</v>
      </c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192">
        <f>ROUND(AG90,2)</f>
        <v>0</v>
      </c>
      <c r="AL27" s="192"/>
      <c r="AM27" s="192"/>
      <c r="AN27" s="192"/>
      <c r="AO27" s="192"/>
      <c r="AP27" s="26"/>
      <c r="AQ27" s="25"/>
    </row>
    <row r="28" spans="2:71" s="1" customFormat="1" ht="6.95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5"/>
    </row>
    <row r="29" spans="2:71" s="1" customFormat="1" ht="25.9" customHeight="1">
      <c r="B29" s="33"/>
      <c r="C29" s="34"/>
      <c r="D29" s="36" t="s">
        <v>37</v>
      </c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193">
        <f>ROUND(AK26+AK27,2)</f>
        <v>0</v>
      </c>
      <c r="AL29" s="194"/>
      <c r="AM29" s="194"/>
      <c r="AN29" s="194"/>
      <c r="AO29" s="194"/>
      <c r="AP29" s="34"/>
      <c r="AQ29" s="35"/>
    </row>
    <row r="30" spans="2:71" s="1" customFormat="1" ht="6.95" customHeight="1">
      <c r="B30" s="33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34"/>
      <c r="AQ30" s="35"/>
    </row>
    <row r="31" spans="2:71" s="2" customFormat="1" ht="14.45" customHeight="1">
      <c r="B31" s="38"/>
      <c r="C31" s="39"/>
      <c r="D31" s="40" t="s">
        <v>38</v>
      </c>
      <c r="E31" s="39"/>
      <c r="F31" s="40" t="s">
        <v>39</v>
      </c>
      <c r="G31" s="39"/>
      <c r="H31" s="39"/>
      <c r="I31" s="39"/>
      <c r="J31" s="39"/>
      <c r="K31" s="39"/>
      <c r="L31" s="167">
        <v>0.2</v>
      </c>
      <c r="M31" s="168"/>
      <c r="N31" s="168"/>
      <c r="O31" s="168"/>
      <c r="P31" s="39"/>
      <c r="Q31" s="39"/>
      <c r="R31" s="39"/>
      <c r="S31" s="39"/>
      <c r="T31" s="42" t="s">
        <v>40</v>
      </c>
      <c r="U31" s="39"/>
      <c r="V31" s="39"/>
      <c r="W31" s="195">
        <f>ROUND(AZ87+SUM(CD91),2)</f>
        <v>0</v>
      </c>
      <c r="X31" s="168"/>
      <c r="Y31" s="168"/>
      <c r="Z31" s="168"/>
      <c r="AA31" s="168"/>
      <c r="AB31" s="168"/>
      <c r="AC31" s="168"/>
      <c r="AD31" s="168"/>
      <c r="AE31" s="168"/>
      <c r="AF31" s="39"/>
      <c r="AG31" s="39"/>
      <c r="AH31" s="39"/>
      <c r="AI31" s="39"/>
      <c r="AJ31" s="39"/>
      <c r="AK31" s="195">
        <f>ROUND(AV87+SUM(BY91),2)</f>
        <v>0</v>
      </c>
      <c r="AL31" s="168"/>
      <c r="AM31" s="168"/>
      <c r="AN31" s="168"/>
      <c r="AO31" s="168"/>
      <c r="AP31" s="39"/>
      <c r="AQ31" s="43"/>
    </row>
    <row r="32" spans="2:71" s="2" customFormat="1" ht="14.45" customHeight="1">
      <c r="B32" s="38"/>
      <c r="C32" s="39"/>
      <c r="D32" s="39"/>
      <c r="E32" s="39"/>
      <c r="F32" s="40" t="s">
        <v>41</v>
      </c>
      <c r="G32" s="39"/>
      <c r="H32" s="39"/>
      <c r="I32" s="39"/>
      <c r="J32" s="39"/>
      <c r="K32" s="39"/>
      <c r="L32" s="167">
        <v>0.2</v>
      </c>
      <c r="M32" s="168"/>
      <c r="N32" s="168"/>
      <c r="O32" s="168"/>
      <c r="P32" s="39"/>
      <c r="Q32" s="39"/>
      <c r="R32" s="39"/>
      <c r="S32" s="39"/>
      <c r="T32" s="42" t="s">
        <v>40</v>
      </c>
      <c r="U32" s="39"/>
      <c r="V32" s="39"/>
      <c r="W32" s="195">
        <f>ROUND(BA87+SUM(CE91),2)</f>
        <v>0</v>
      </c>
      <c r="X32" s="168"/>
      <c r="Y32" s="168"/>
      <c r="Z32" s="168"/>
      <c r="AA32" s="168"/>
      <c r="AB32" s="168"/>
      <c r="AC32" s="168"/>
      <c r="AD32" s="168"/>
      <c r="AE32" s="168"/>
      <c r="AF32" s="39"/>
      <c r="AG32" s="39"/>
      <c r="AH32" s="39"/>
      <c r="AI32" s="39"/>
      <c r="AJ32" s="39"/>
      <c r="AK32" s="195">
        <f>ROUND(AW87+SUM(BZ91),2)</f>
        <v>0</v>
      </c>
      <c r="AL32" s="168"/>
      <c r="AM32" s="168"/>
      <c r="AN32" s="168"/>
      <c r="AO32" s="168"/>
      <c r="AP32" s="39"/>
      <c r="AQ32" s="43"/>
    </row>
    <row r="33" spans="2:43" s="2" customFormat="1" ht="14.45" hidden="1" customHeight="1">
      <c r="B33" s="38"/>
      <c r="C33" s="39"/>
      <c r="D33" s="39"/>
      <c r="E33" s="39"/>
      <c r="F33" s="40" t="s">
        <v>42</v>
      </c>
      <c r="G33" s="39"/>
      <c r="H33" s="39"/>
      <c r="I33" s="39"/>
      <c r="J33" s="39"/>
      <c r="K33" s="39"/>
      <c r="L33" s="167">
        <v>0.2</v>
      </c>
      <c r="M33" s="168"/>
      <c r="N33" s="168"/>
      <c r="O33" s="168"/>
      <c r="P33" s="39"/>
      <c r="Q33" s="39"/>
      <c r="R33" s="39"/>
      <c r="S33" s="39"/>
      <c r="T33" s="42" t="s">
        <v>40</v>
      </c>
      <c r="U33" s="39"/>
      <c r="V33" s="39"/>
      <c r="W33" s="195">
        <f>ROUND(BB87+SUM(CF91),2)</f>
        <v>0</v>
      </c>
      <c r="X33" s="168"/>
      <c r="Y33" s="168"/>
      <c r="Z33" s="168"/>
      <c r="AA33" s="168"/>
      <c r="AB33" s="168"/>
      <c r="AC33" s="168"/>
      <c r="AD33" s="168"/>
      <c r="AE33" s="168"/>
      <c r="AF33" s="39"/>
      <c r="AG33" s="39"/>
      <c r="AH33" s="39"/>
      <c r="AI33" s="39"/>
      <c r="AJ33" s="39"/>
      <c r="AK33" s="195">
        <v>0</v>
      </c>
      <c r="AL33" s="168"/>
      <c r="AM33" s="168"/>
      <c r="AN33" s="168"/>
      <c r="AO33" s="168"/>
      <c r="AP33" s="39"/>
      <c r="AQ33" s="43"/>
    </row>
    <row r="34" spans="2:43" s="2" customFormat="1" ht="14.45" hidden="1" customHeight="1">
      <c r="B34" s="38"/>
      <c r="C34" s="39"/>
      <c r="D34" s="39"/>
      <c r="E34" s="39"/>
      <c r="F34" s="40" t="s">
        <v>43</v>
      </c>
      <c r="G34" s="39"/>
      <c r="H34" s="39"/>
      <c r="I34" s="39"/>
      <c r="J34" s="39"/>
      <c r="K34" s="39"/>
      <c r="L34" s="167">
        <v>0.2</v>
      </c>
      <c r="M34" s="168"/>
      <c r="N34" s="168"/>
      <c r="O34" s="168"/>
      <c r="P34" s="39"/>
      <c r="Q34" s="39"/>
      <c r="R34" s="39"/>
      <c r="S34" s="39"/>
      <c r="T34" s="42" t="s">
        <v>40</v>
      </c>
      <c r="U34" s="39"/>
      <c r="V34" s="39"/>
      <c r="W34" s="195">
        <f>ROUND(BC87+SUM(CG91),2)</f>
        <v>0</v>
      </c>
      <c r="X34" s="168"/>
      <c r="Y34" s="168"/>
      <c r="Z34" s="168"/>
      <c r="AA34" s="168"/>
      <c r="AB34" s="168"/>
      <c r="AC34" s="168"/>
      <c r="AD34" s="168"/>
      <c r="AE34" s="168"/>
      <c r="AF34" s="39"/>
      <c r="AG34" s="39"/>
      <c r="AH34" s="39"/>
      <c r="AI34" s="39"/>
      <c r="AJ34" s="39"/>
      <c r="AK34" s="195">
        <v>0</v>
      </c>
      <c r="AL34" s="168"/>
      <c r="AM34" s="168"/>
      <c r="AN34" s="168"/>
      <c r="AO34" s="168"/>
      <c r="AP34" s="39"/>
      <c r="AQ34" s="43"/>
    </row>
    <row r="35" spans="2:43" s="2" customFormat="1" ht="14.45" hidden="1" customHeight="1">
      <c r="B35" s="38"/>
      <c r="C35" s="39"/>
      <c r="D35" s="39"/>
      <c r="E35" s="39"/>
      <c r="F35" s="40" t="s">
        <v>44</v>
      </c>
      <c r="G35" s="39"/>
      <c r="H35" s="39"/>
      <c r="I35" s="39"/>
      <c r="J35" s="39"/>
      <c r="K35" s="39"/>
      <c r="L35" s="167">
        <v>0</v>
      </c>
      <c r="M35" s="168"/>
      <c r="N35" s="168"/>
      <c r="O35" s="168"/>
      <c r="P35" s="39"/>
      <c r="Q35" s="39"/>
      <c r="R35" s="39"/>
      <c r="S35" s="39"/>
      <c r="T35" s="42" t="s">
        <v>40</v>
      </c>
      <c r="U35" s="39"/>
      <c r="V35" s="39"/>
      <c r="W35" s="195">
        <f>ROUND(BD87+SUM(CH91),2)</f>
        <v>0</v>
      </c>
      <c r="X35" s="168"/>
      <c r="Y35" s="168"/>
      <c r="Z35" s="168"/>
      <c r="AA35" s="168"/>
      <c r="AB35" s="168"/>
      <c r="AC35" s="168"/>
      <c r="AD35" s="168"/>
      <c r="AE35" s="168"/>
      <c r="AF35" s="39"/>
      <c r="AG35" s="39"/>
      <c r="AH35" s="39"/>
      <c r="AI35" s="39"/>
      <c r="AJ35" s="39"/>
      <c r="AK35" s="195">
        <v>0</v>
      </c>
      <c r="AL35" s="168"/>
      <c r="AM35" s="168"/>
      <c r="AN35" s="168"/>
      <c r="AO35" s="168"/>
      <c r="AP35" s="39"/>
      <c r="AQ35" s="43"/>
    </row>
    <row r="36" spans="2:43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5"/>
    </row>
    <row r="37" spans="2:43" s="1" customFormat="1" ht="25.9" customHeight="1">
      <c r="B37" s="33"/>
      <c r="C37" s="44"/>
      <c r="D37" s="45" t="s">
        <v>45</v>
      </c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7" t="s">
        <v>46</v>
      </c>
      <c r="U37" s="46"/>
      <c r="V37" s="46"/>
      <c r="W37" s="46"/>
      <c r="X37" s="196" t="s">
        <v>47</v>
      </c>
      <c r="Y37" s="197"/>
      <c r="Z37" s="197"/>
      <c r="AA37" s="197"/>
      <c r="AB37" s="197"/>
      <c r="AC37" s="46"/>
      <c r="AD37" s="46"/>
      <c r="AE37" s="46"/>
      <c r="AF37" s="46"/>
      <c r="AG37" s="46"/>
      <c r="AH37" s="46"/>
      <c r="AI37" s="46"/>
      <c r="AJ37" s="46"/>
      <c r="AK37" s="198">
        <f>SUM(AK29:AK35)</f>
        <v>0</v>
      </c>
      <c r="AL37" s="197"/>
      <c r="AM37" s="197"/>
      <c r="AN37" s="197"/>
      <c r="AO37" s="199"/>
      <c r="AP37" s="44"/>
      <c r="AQ37" s="35"/>
    </row>
    <row r="38" spans="2:43" s="1" customFormat="1" ht="14.4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5"/>
    </row>
    <row r="39" spans="2:43" ht="13.5">
      <c r="B39" s="24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6"/>
      <c r="AM39" s="26"/>
      <c r="AN39" s="26"/>
      <c r="AO39" s="26"/>
      <c r="AP39" s="26"/>
      <c r="AQ39" s="25"/>
    </row>
    <row r="40" spans="2:43" ht="13.5">
      <c r="B40" s="24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5"/>
    </row>
    <row r="41" spans="2:43" ht="13.5">
      <c r="B41" s="24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  <c r="AM41" s="26"/>
      <c r="AN41" s="26"/>
      <c r="AO41" s="26"/>
      <c r="AP41" s="26"/>
      <c r="AQ41" s="25"/>
    </row>
    <row r="42" spans="2:43" ht="13.5">
      <c r="B42" s="24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5"/>
    </row>
    <row r="43" spans="2:43" ht="13.5">
      <c r="B43" s="24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M43" s="26"/>
      <c r="AN43" s="26"/>
      <c r="AO43" s="26"/>
      <c r="AP43" s="26"/>
      <c r="AQ43" s="25"/>
    </row>
    <row r="44" spans="2:43" ht="13.5">
      <c r="B44" s="24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5"/>
    </row>
    <row r="45" spans="2:43" ht="13.5">
      <c r="B45" s="24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6"/>
      <c r="AM45" s="26"/>
      <c r="AN45" s="26"/>
      <c r="AO45" s="26"/>
      <c r="AP45" s="26"/>
      <c r="AQ45" s="25"/>
    </row>
    <row r="46" spans="2:43" ht="13.5">
      <c r="B46" s="24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26"/>
      <c r="AM46" s="26"/>
      <c r="AN46" s="26"/>
      <c r="AO46" s="26"/>
      <c r="AP46" s="26"/>
      <c r="AQ46" s="25"/>
    </row>
    <row r="47" spans="2:43" ht="13.5">
      <c r="B47" s="24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6"/>
      <c r="AM47" s="26"/>
      <c r="AN47" s="26"/>
      <c r="AO47" s="26"/>
      <c r="AP47" s="26"/>
      <c r="AQ47" s="25"/>
    </row>
    <row r="48" spans="2:43" ht="13.5">
      <c r="B48" s="24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6"/>
      <c r="AM48" s="26"/>
      <c r="AN48" s="26"/>
      <c r="AO48" s="26"/>
      <c r="AP48" s="26"/>
      <c r="AQ48" s="25"/>
    </row>
    <row r="49" spans="2:43" s="1" customFormat="1">
      <c r="B49" s="33"/>
      <c r="C49" s="34"/>
      <c r="D49" s="48" t="s">
        <v>48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50"/>
      <c r="AA49" s="34"/>
      <c r="AB49" s="34"/>
      <c r="AC49" s="48" t="s">
        <v>49</v>
      </c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50"/>
      <c r="AP49" s="34"/>
      <c r="AQ49" s="35"/>
    </row>
    <row r="50" spans="2:43" ht="13.5">
      <c r="B50" s="24"/>
      <c r="C50" s="26"/>
      <c r="D50" s="51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  <c r="X50" s="26"/>
      <c r="Y50" s="26"/>
      <c r="Z50" s="52"/>
      <c r="AA50" s="26"/>
      <c r="AB50" s="26"/>
      <c r="AC50" s="51"/>
      <c r="AD50" s="26"/>
      <c r="AE50" s="26"/>
      <c r="AF50" s="26"/>
      <c r="AG50" s="26"/>
      <c r="AH50" s="26"/>
      <c r="AI50" s="26"/>
      <c r="AJ50" s="26"/>
      <c r="AK50" s="26"/>
      <c r="AL50" s="26"/>
      <c r="AM50" s="26"/>
      <c r="AN50" s="26"/>
      <c r="AO50" s="52"/>
      <c r="AP50" s="26"/>
      <c r="AQ50" s="25"/>
    </row>
    <row r="51" spans="2:43" ht="13.5">
      <c r="B51" s="24"/>
      <c r="C51" s="26"/>
      <c r="D51" s="51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52"/>
      <c r="AA51" s="26"/>
      <c r="AB51" s="26"/>
      <c r="AC51" s="51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52"/>
      <c r="AP51" s="26"/>
      <c r="AQ51" s="25"/>
    </row>
    <row r="52" spans="2:43" ht="13.5">
      <c r="B52" s="24"/>
      <c r="C52" s="26"/>
      <c r="D52" s="51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52"/>
      <c r="AA52" s="26"/>
      <c r="AB52" s="26"/>
      <c r="AC52" s="51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52"/>
      <c r="AP52" s="26"/>
      <c r="AQ52" s="25"/>
    </row>
    <row r="53" spans="2:43" ht="13.5">
      <c r="B53" s="24"/>
      <c r="C53" s="26"/>
      <c r="D53" s="51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52"/>
      <c r="AA53" s="26"/>
      <c r="AB53" s="26"/>
      <c r="AC53" s="51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52"/>
      <c r="AP53" s="26"/>
      <c r="AQ53" s="25"/>
    </row>
    <row r="54" spans="2:43" ht="13.5">
      <c r="B54" s="24"/>
      <c r="C54" s="26"/>
      <c r="D54" s="51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52"/>
      <c r="AA54" s="26"/>
      <c r="AB54" s="26"/>
      <c r="AC54" s="51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52"/>
      <c r="AP54" s="26"/>
      <c r="AQ54" s="25"/>
    </row>
    <row r="55" spans="2:43" ht="13.5">
      <c r="B55" s="24"/>
      <c r="C55" s="26"/>
      <c r="D55" s="51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52"/>
      <c r="AA55" s="26"/>
      <c r="AB55" s="26"/>
      <c r="AC55" s="51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52"/>
      <c r="AP55" s="26"/>
      <c r="AQ55" s="25"/>
    </row>
    <row r="56" spans="2:43" ht="13.5">
      <c r="B56" s="24"/>
      <c r="C56" s="26"/>
      <c r="D56" s="51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52"/>
      <c r="AA56" s="26"/>
      <c r="AB56" s="26"/>
      <c r="AC56" s="51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52"/>
      <c r="AP56" s="26"/>
      <c r="AQ56" s="25"/>
    </row>
    <row r="57" spans="2:43" ht="13.5">
      <c r="B57" s="24"/>
      <c r="C57" s="26"/>
      <c r="D57" s="51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52"/>
      <c r="AA57" s="26"/>
      <c r="AB57" s="26"/>
      <c r="AC57" s="51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52"/>
      <c r="AP57" s="26"/>
      <c r="AQ57" s="25"/>
    </row>
    <row r="58" spans="2:43" s="1" customFormat="1">
      <c r="B58" s="33"/>
      <c r="C58" s="34"/>
      <c r="D58" s="53" t="s">
        <v>50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5" t="s">
        <v>51</v>
      </c>
      <c r="S58" s="54"/>
      <c r="T58" s="54"/>
      <c r="U58" s="54"/>
      <c r="V58" s="54"/>
      <c r="W58" s="54"/>
      <c r="X58" s="54"/>
      <c r="Y58" s="54"/>
      <c r="Z58" s="56"/>
      <c r="AA58" s="34"/>
      <c r="AB58" s="34"/>
      <c r="AC58" s="53" t="s">
        <v>50</v>
      </c>
      <c r="AD58" s="54"/>
      <c r="AE58" s="54"/>
      <c r="AF58" s="54"/>
      <c r="AG58" s="54"/>
      <c r="AH58" s="54"/>
      <c r="AI58" s="54"/>
      <c r="AJ58" s="54"/>
      <c r="AK58" s="54"/>
      <c r="AL58" s="54"/>
      <c r="AM58" s="55" t="s">
        <v>51</v>
      </c>
      <c r="AN58" s="54"/>
      <c r="AO58" s="56"/>
      <c r="AP58" s="34"/>
      <c r="AQ58" s="35"/>
    </row>
    <row r="59" spans="2:43" ht="13.5">
      <c r="B59" s="24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5"/>
    </row>
    <row r="60" spans="2:43" s="1" customFormat="1">
      <c r="B60" s="33"/>
      <c r="C60" s="34"/>
      <c r="D60" s="48" t="s">
        <v>52</v>
      </c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50"/>
      <c r="AA60" s="34"/>
      <c r="AB60" s="34"/>
      <c r="AC60" s="48" t="s">
        <v>53</v>
      </c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50"/>
      <c r="AP60" s="34"/>
      <c r="AQ60" s="35"/>
    </row>
    <row r="61" spans="2:43" ht="13.5">
      <c r="B61" s="24"/>
      <c r="C61" s="26"/>
      <c r="D61" s="51"/>
      <c r="E61" s="26"/>
      <c r="F61" s="26"/>
      <c r="G61" s="26"/>
      <c r="H61" s="26"/>
      <c r="I61" s="26"/>
      <c r="J61" s="26"/>
      <c r="K61" s="26"/>
      <c r="L61" s="26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52"/>
      <c r="AA61" s="26"/>
      <c r="AB61" s="26"/>
      <c r="AC61" s="51"/>
      <c r="AD61" s="26"/>
      <c r="AE61" s="26"/>
      <c r="AF61" s="26"/>
      <c r="AG61" s="26"/>
      <c r="AH61" s="26"/>
      <c r="AI61" s="26"/>
      <c r="AJ61" s="26"/>
      <c r="AK61" s="26"/>
      <c r="AL61" s="26"/>
      <c r="AM61" s="26"/>
      <c r="AN61" s="26"/>
      <c r="AO61" s="52"/>
      <c r="AP61" s="26"/>
      <c r="AQ61" s="25"/>
    </row>
    <row r="62" spans="2:43" ht="13.5">
      <c r="B62" s="24"/>
      <c r="C62" s="26"/>
      <c r="D62" s="51"/>
      <c r="E62" s="26"/>
      <c r="F62" s="26"/>
      <c r="G62" s="26"/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52"/>
      <c r="AA62" s="26"/>
      <c r="AB62" s="26"/>
      <c r="AC62" s="51"/>
      <c r="AD62" s="26"/>
      <c r="AE62" s="26"/>
      <c r="AF62" s="26"/>
      <c r="AG62" s="26"/>
      <c r="AH62" s="26"/>
      <c r="AI62" s="26"/>
      <c r="AJ62" s="26"/>
      <c r="AK62" s="26"/>
      <c r="AL62" s="26"/>
      <c r="AM62" s="26"/>
      <c r="AN62" s="26"/>
      <c r="AO62" s="52"/>
      <c r="AP62" s="26"/>
      <c r="AQ62" s="25"/>
    </row>
    <row r="63" spans="2:43" ht="13.5">
      <c r="B63" s="24"/>
      <c r="C63" s="26"/>
      <c r="D63" s="51"/>
      <c r="E63" s="26"/>
      <c r="F63" s="26"/>
      <c r="G63" s="26"/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52"/>
      <c r="AA63" s="26"/>
      <c r="AB63" s="26"/>
      <c r="AC63" s="51"/>
      <c r="AD63" s="26"/>
      <c r="AE63" s="26"/>
      <c r="AF63" s="26"/>
      <c r="AG63" s="26"/>
      <c r="AH63" s="26"/>
      <c r="AI63" s="26"/>
      <c r="AJ63" s="26"/>
      <c r="AK63" s="26"/>
      <c r="AL63" s="26"/>
      <c r="AM63" s="26"/>
      <c r="AN63" s="26"/>
      <c r="AO63" s="52"/>
      <c r="AP63" s="26"/>
      <c r="AQ63" s="25"/>
    </row>
    <row r="64" spans="2:43" ht="13.5">
      <c r="B64" s="24"/>
      <c r="C64" s="26"/>
      <c r="D64" s="51"/>
      <c r="E64" s="26"/>
      <c r="F64" s="26"/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52"/>
      <c r="AA64" s="26"/>
      <c r="AB64" s="26"/>
      <c r="AC64" s="51"/>
      <c r="AD64" s="26"/>
      <c r="AE64" s="26"/>
      <c r="AF64" s="26"/>
      <c r="AG64" s="26"/>
      <c r="AH64" s="26"/>
      <c r="AI64" s="26"/>
      <c r="AJ64" s="26"/>
      <c r="AK64" s="26"/>
      <c r="AL64" s="26"/>
      <c r="AM64" s="26"/>
      <c r="AN64" s="26"/>
      <c r="AO64" s="52"/>
      <c r="AP64" s="26"/>
      <c r="AQ64" s="25"/>
    </row>
    <row r="65" spans="2:43" ht="13.5">
      <c r="B65" s="24"/>
      <c r="C65" s="26"/>
      <c r="D65" s="51"/>
      <c r="E65" s="26"/>
      <c r="F65" s="26"/>
      <c r="G65" s="26"/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52"/>
      <c r="AA65" s="26"/>
      <c r="AB65" s="26"/>
      <c r="AC65" s="51"/>
      <c r="AD65" s="26"/>
      <c r="AE65" s="26"/>
      <c r="AF65" s="26"/>
      <c r="AG65" s="26"/>
      <c r="AH65" s="26"/>
      <c r="AI65" s="26"/>
      <c r="AJ65" s="26"/>
      <c r="AK65" s="26"/>
      <c r="AL65" s="26"/>
      <c r="AM65" s="26"/>
      <c r="AN65" s="26"/>
      <c r="AO65" s="52"/>
      <c r="AP65" s="26"/>
      <c r="AQ65" s="25"/>
    </row>
    <row r="66" spans="2:43" ht="13.5">
      <c r="B66" s="24"/>
      <c r="C66" s="26"/>
      <c r="D66" s="51"/>
      <c r="E66" s="26"/>
      <c r="F66" s="26"/>
      <c r="G66" s="26"/>
      <c r="H66" s="26"/>
      <c r="I66" s="26"/>
      <c r="J66" s="26"/>
      <c r="K66" s="26"/>
      <c r="L66" s="26"/>
      <c r="M66" s="26"/>
      <c r="N66" s="26"/>
      <c r="O66" s="26"/>
      <c r="P66" s="26"/>
      <c r="Q66" s="26"/>
      <c r="R66" s="26"/>
      <c r="S66" s="26"/>
      <c r="T66" s="26"/>
      <c r="U66" s="26"/>
      <c r="V66" s="26"/>
      <c r="W66" s="26"/>
      <c r="X66" s="26"/>
      <c r="Y66" s="26"/>
      <c r="Z66" s="52"/>
      <c r="AA66" s="26"/>
      <c r="AB66" s="26"/>
      <c r="AC66" s="51"/>
      <c r="AD66" s="26"/>
      <c r="AE66" s="26"/>
      <c r="AF66" s="26"/>
      <c r="AG66" s="26"/>
      <c r="AH66" s="26"/>
      <c r="AI66" s="26"/>
      <c r="AJ66" s="26"/>
      <c r="AK66" s="26"/>
      <c r="AL66" s="26"/>
      <c r="AM66" s="26"/>
      <c r="AN66" s="26"/>
      <c r="AO66" s="52"/>
      <c r="AP66" s="26"/>
      <c r="AQ66" s="25"/>
    </row>
    <row r="67" spans="2:43" ht="13.5">
      <c r="B67" s="24"/>
      <c r="C67" s="26"/>
      <c r="D67" s="51"/>
      <c r="E67" s="26"/>
      <c r="F67" s="26"/>
      <c r="G67" s="26"/>
      <c r="H67" s="26"/>
      <c r="I67" s="26"/>
      <c r="J67" s="26"/>
      <c r="K67" s="26"/>
      <c r="L67" s="26"/>
      <c r="M67" s="26"/>
      <c r="N67" s="26"/>
      <c r="O67" s="26"/>
      <c r="P67" s="26"/>
      <c r="Q67" s="26"/>
      <c r="R67" s="26"/>
      <c r="S67" s="26"/>
      <c r="T67" s="26"/>
      <c r="U67" s="26"/>
      <c r="V67" s="26"/>
      <c r="W67" s="26"/>
      <c r="X67" s="26"/>
      <c r="Y67" s="26"/>
      <c r="Z67" s="52"/>
      <c r="AA67" s="26"/>
      <c r="AB67" s="26"/>
      <c r="AC67" s="51"/>
      <c r="AD67" s="26"/>
      <c r="AE67" s="26"/>
      <c r="AF67" s="26"/>
      <c r="AG67" s="26"/>
      <c r="AH67" s="26"/>
      <c r="AI67" s="26"/>
      <c r="AJ67" s="26"/>
      <c r="AK67" s="26"/>
      <c r="AL67" s="26"/>
      <c r="AM67" s="26"/>
      <c r="AN67" s="26"/>
      <c r="AO67" s="52"/>
      <c r="AP67" s="26"/>
      <c r="AQ67" s="25"/>
    </row>
    <row r="68" spans="2:43" ht="13.5">
      <c r="B68" s="24"/>
      <c r="C68" s="26"/>
      <c r="D68" s="51"/>
      <c r="E68" s="26"/>
      <c r="F68" s="26"/>
      <c r="G68" s="26"/>
      <c r="H68" s="26"/>
      <c r="I68" s="26"/>
      <c r="J68" s="26"/>
      <c r="K68" s="26"/>
      <c r="L68" s="26"/>
      <c r="M68" s="26"/>
      <c r="N68" s="26"/>
      <c r="O68" s="26"/>
      <c r="P68" s="26"/>
      <c r="Q68" s="26"/>
      <c r="R68" s="26"/>
      <c r="S68" s="26"/>
      <c r="T68" s="26"/>
      <c r="U68" s="26"/>
      <c r="V68" s="26"/>
      <c r="W68" s="26"/>
      <c r="X68" s="26"/>
      <c r="Y68" s="26"/>
      <c r="Z68" s="52"/>
      <c r="AA68" s="26"/>
      <c r="AB68" s="26"/>
      <c r="AC68" s="51"/>
      <c r="AD68" s="26"/>
      <c r="AE68" s="26"/>
      <c r="AF68" s="26"/>
      <c r="AG68" s="26"/>
      <c r="AH68" s="26"/>
      <c r="AI68" s="26"/>
      <c r="AJ68" s="26"/>
      <c r="AK68" s="26"/>
      <c r="AL68" s="26"/>
      <c r="AM68" s="26"/>
      <c r="AN68" s="26"/>
      <c r="AO68" s="52"/>
      <c r="AP68" s="26"/>
      <c r="AQ68" s="25"/>
    </row>
    <row r="69" spans="2:43" s="1" customFormat="1">
      <c r="B69" s="33"/>
      <c r="C69" s="34"/>
      <c r="D69" s="53" t="s">
        <v>50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5" t="s">
        <v>51</v>
      </c>
      <c r="S69" s="54"/>
      <c r="T69" s="54"/>
      <c r="U69" s="54"/>
      <c r="V69" s="54"/>
      <c r="W69" s="54"/>
      <c r="X69" s="54"/>
      <c r="Y69" s="54"/>
      <c r="Z69" s="56"/>
      <c r="AA69" s="34"/>
      <c r="AB69" s="34"/>
      <c r="AC69" s="53" t="s">
        <v>50</v>
      </c>
      <c r="AD69" s="54"/>
      <c r="AE69" s="54"/>
      <c r="AF69" s="54"/>
      <c r="AG69" s="54"/>
      <c r="AH69" s="54"/>
      <c r="AI69" s="54"/>
      <c r="AJ69" s="54"/>
      <c r="AK69" s="54"/>
      <c r="AL69" s="54"/>
      <c r="AM69" s="55" t="s">
        <v>51</v>
      </c>
      <c r="AN69" s="54"/>
      <c r="AO69" s="56"/>
      <c r="AP69" s="34"/>
      <c r="AQ69" s="35"/>
    </row>
    <row r="70" spans="2:43" s="1" customFormat="1" ht="6.95" customHeight="1">
      <c r="B70" s="33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5"/>
    </row>
    <row r="71" spans="2:43" s="1" customFormat="1" ht="6.9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9"/>
    </row>
    <row r="75" spans="2:43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1"/>
      <c r="S75" s="61"/>
      <c r="T75" s="61"/>
      <c r="U75" s="61"/>
      <c r="V75" s="61"/>
      <c r="W75" s="61"/>
      <c r="X75" s="61"/>
      <c r="Y75" s="61"/>
      <c r="Z75" s="61"/>
      <c r="AA75" s="61"/>
      <c r="AB75" s="61"/>
      <c r="AC75" s="61"/>
      <c r="AD75" s="61"/>
      <c r="AE75" s="61"/>
      <c r="AF75" s="61"/>
      <c r="AG75" s="61"/>
      <c r="AH75" s="61"/>
      <c r="AI75" s="61"/>
      <c r="AJ75" s="61"/>
      <c r="AK75" s="61"/>
      <c r="AL75" s="61"/>
      <c r="AM75" s="61"/>
      <c r="AN75" s="61"/>
      <c r="AO75" s="61"/>
      <c r="AP75" s="61"/>
      <c r="AQ75" s="62"/>
    </row>
    <row r="76" spans="2:43" s="1" customFormat="1" ht="36.950000000000003" customHeight="1">
      <c r="B76" s="33"/>
      <c r="C76" s="171" t="s">
        <v>54</v>
      </c>
      <c r="D76" s="172"/>
      <c r="E76" s="172"/>
      <c r="F76" s="172"/>
      <c r="G76" s="172"/>
      <c r="H76" s="172"/>
      <c r="I76" s="172"/>
      <c r="J76" s="172"/>
      <c r="K76" s="172"/>
      <c r="L76" s="172"/>
      <c r="M76" s="172"/>
      <c r="N76" s="172"/>
      <c r="O76" s="172"/>
      <c r="P76" s="172"/>
      <c r="Q76" s="172"/>
      <c r="R76" s="172"/>
      <c r="S76" s="172"/>
      <c r="T76" s="172"/>
      <c r="U76" s="172"/>
      <c r="V76" s="172"/>
      <c r="W76" s="172"/>
      <c r="X76" s="172"/>
      <c r="Y76" s="172"/>
      <c r="Z76" s="172"/>
      <c r="AA76" s="172"/>
      <c r="AB76" s="172"/>
      <c r="AC76" s="172"/>
      <c r="AD76" s="172"/>
      <c r="AE76" s="172"/>
      <c r="AF76" s="172"/>
      <c r="AG76" s="172"/>
      <c r="AH76" s="172"/>
      <c r="AI76" s="172"/>
      <c r="AJ76" s="172"/>
      <c r="AK76" s="172"/>
      <c r="AL76" s="172"/>
      <c r="AM76" s="172"/>
      <c r="AN76" s="172"/>
      <c r="AO76" s="172"/>
      <c r="AP76" s="172"/>
      <c r="AQ76" s="35"/>
    </row>
    <row r="77" spans="2:43" s="3" customFormat="1" ht="14.45" customHeight="1">
      <c r="B77" s="63"/>
      <c r="C77" s="30" t="s">
        <v>12</v>
      </c>
      <c r="D77" s="64"/>
      <c r="E77" s="64"/>
      <c r="F77" s="64"/>
      <c r="G77" s="64"/>
      <c r="H77" s="64"/>
      <c r="I77" s="64"/>
      <c r="J77" s="64"/>
      <c r="K77" s="64"/>
      <c r="L77" s="64" t="str">
        <f>K5</f>
        <v>01</v>
      </c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5"/>
    </row>
    <row r="78" spans="2:43" s="4" customFormat="1" ht="36.950000000000003" customHeight="1">
      <c r="B78" s="66"/>
      <c r="C78" s="67" t="s">
        <v>14</v>
      </c>
      <c r="D78" s="68"/>
      <c r="E78" s="68"/>
      <c r="F78" s="68"/>
      <c r="G78" s="68"/>
      <c r="H78" s="68"/>
      <c r="I78" s="68"/>
      <c r="J78" s="68"/>
      <c r="K78" s="68"/>
      <c r="L78" s="200" t="str">
        <f>K6</f>
        <v>Autobusová zástavka na ulici Martina Benku oplotenie</v>
      </c>
      <c r="M78" s="201"/>
      <c r="N78" s="201"/>
      <c r="O78" s="201"/>
      <c r="P78" s="201"/>
      <c r="Q78" s="201"/>
      <c r="R78" s="201"/>
      <c r="S78" s="201"/>
      <c r="T78" s="201"/>
      <c r="U78" s="201"/>
      <c r="V78" s="201"/>
      <c r="W78" s="201"/>
      <c r="X78" s="201"/>
      <c r="Y78" s="201"/>
      <c r="Z78" s="201"/>
      <c r="AA78" s="201"/>
      <c r="AB78" s="201"/>
      <c r="AC78" s="201"/>
      <c r="AD78" s="201"/>
      <c r="AE78" s="201"/>
      <c r="AF78" s="201"/>
      <c r="AG78" s="201"/>
      <c r="AH78" s="201"/>
      <c r="AI78" s="201"/>
      <c r="AJ78" s="201"/>
      <c r="AK78" s="201"/>
      <c r="AL78" s="201"/>
      <c r="AM78" s="201"/>
      <c r="AN78" s="201"/>
      <c r="AO78" s="201"/>
      <c r="AP78" s="68"/>
      <c r="AQ78" s="69"/>
    </row>
    <row r="79" spans="2:43" s="1" customFormat="1" ht="6.95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5"/>
    </row>
    <row r="80" spans="2:43" s="1" customFormat="1">
      <c r="B80" s="33"/>
      <c r="C80" s="30" t="s">
        <v>18</v>
      </c>
      <c r="D80" s="34"/>
      <c r="E80" s="34"/>
      <c r="F80" s="34"/>
      <c r="G80" s="34"/>
      <c r="H80" s="34"/>
      <c r="I80" s="34"/>
      <c r="J80" s="34"/>
      <c r="K80" s="34"/>
      <c r="L80" s="70" t="str">
        <f>IF(K8="","",K8)</f>
        <v>Brezno</v>
      </c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0" t="s">
        <v>20</v>
      </c>
      <c r="AJ80" s="34"/>
      <c r="AK80" s="34"/>
      <c r="AL80" s="34"/>
      <c r="AM80" s="71" t="str">
        <f>IF(AN8= "","",AN8)</f>
        <v>14. 6. 2019</v>
      </c>
      <c r="AN80" s="34"/>
      <c r="AO80" s="34"/>
      <c r="AP80" s="34"/>
      <c r="AQ80" s="35"/>
    </row>
    <row r="81" spans="1:76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5"/>
    </row>
    <row r="82" spans="1:76" s="1" customFormat="1">
      <c r="B82" s="33"/>
      <c r="C82" s="30" t="s">
        <v>22</v>
      </c>
      <c r="D82" s="34"/>
      <c r="E82" s="34"/>
      <c r="F82" s="34"/>
      <c r="G82" s="34"/>
      <c r="H82" s="34"/>
      <c r="I82" s="34"/>
      <c r="J82" s="34"/>
      <c r="K82" s="34"/>
      <c r="L82" s="64" t="str">
        <f>IF(E11= "","",E11)</f>
        <v>Mesto Brezno</v>
      </c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0" t="s">
        <v>28</v>
      </c>
      <c r="AJ82" s="34"/>
      <c r="AK82" s="34"/>
      <c r="AL82" s="34"/>
      <c r="AM82" s="180" t="str">
        <f>IF(E17="","",E17)</f>
        <v>Omegalfa s.r.o., Ing. Uličný Martin</v>
      </c>
      <c r="AN82" s="180"/>
      <c r="AO82" s="180"/>
      <c r="AP82" s="180"/>
      <c r="AQ82" s="35"/>
      <c r="AS82" s="181" t="s">
        <v>55</v>
      </c>
      <c r="AT82" s="182"/>
      <c r="AU82" s="49"/>
      <c r="AV82" s="49"/>
      <c r="AW82" s="49"/>
      <c r="AX82" s="49"/>
      <c r="AY82" s="49"/>
      <c r="AZ82" s="49"/>
      <c r="BA82" s="49"/>
      <c r="BB82" s="49"/>
      <c r="BC82" s="49"/>
      <c r="BD82" s="50"/>
    </row>
    <row r="83" spans="1:76" s="1" customFormat="1">
      <c r="B83" s="33"/>
      <c r="C83" s="30" t="s">
        <v>26</v>
      </c>
      <c r="D83" s="34"/>
      <c r="E83" s="34"/>
      <c r="F83" s="34"/>
      <c r="G83" s="34"/>
      <c r="H83" s="34"/>
      <c r="I83" s="34"/>
      <c r="J83" s="34"/>
      <c r="K83" s="34"/>
      <c r="L83" s="64" t="str">
        <f>IF(E14="","",E14)</f>
        <v xml:space="preserve"> </v>
      </c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0" t="s">
        <v>32</v>
      </c>
      <c r="AJ83" s="34"/>
      <c r="AK83" s="34"/>
      <c r="AL83" s="34"/>
      <c r="AM83" s="180" t="str">
        <f>IF(E20="","",E20)</f>
        <v>Medvecová</v>
      </c>
      <c r="AN83" s="180"/>
      <c r="AO83" s="180"/>
      <c r="AP83" s="180"/>
      <c r="AQ83" s="35"/>
      <c r="AS83" s="183"/>
      <c r="AT83" s="184"/>
      <c r="AU83" s="34"/>
      <c r="AV83" s="34"/>
      <c r="AW83" s="34"/>
      <c r="AX83" s="34"/>
      <c r="AY83" s="34"/>
      <c r="AZ83" s="34"/>
      <c r="BA83" s="34"/>
      <c r="BB83" s="34"/>
      <c r="BC83" s="34"/>
      <c r="BD83" s="72"/>
    </row>
    <row r="84" spans="1:76" s="1" customFormat="1" ht="10.9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5"/>
      <c r="AS84" s="183"/>
      <c r="AT84" s="184"/>
      <c r="AU84" s="34"/>
      <c r="AV84" s="34"/>
      <c r="AW84" s="34"/>
      <c r="AX84" s="34"/>
      <c r="AY84" s="34"/>
      <c r="AZ84" s="34"/>
      <c r="BA84" s="34"/>
      <c r="BB84" s="34"/>
      <c r="BC84" s="34"/>
      <c r="BD84" s="72"/>
    </row>
    <row r="85" spans="1:76" s="1" customFormat="1" ht="29.25" customHeight="1">
      <c r="B85" s="33"/>
      <c r="C85" s="202" t="s">
        <v>56</v>
      </c>
      <c r="D85" s="186"/>
      <c r="E85" s="186"/>
      <c r="F85" s="186"/>
      <c r="G85" s="186"/>
      <c r="H85" s="73"/>
      <c r="I85" s="185" t="s">
        <v>57</v>
      </c>
      <c r="J85" s="186"/>
      <c r="K85" s="186"/>
      <c r="L85" s="186"/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5" t="s">
        <v>58</v>
      </c>
      <c r="AH85" s="186"/>
      <c r="AI85" s="186"/>
      <c r="AJ85" s="186"/>
      <c r="AK85" s="186"/>
      <c r="AL85" s="186"/>
      <c r="AM85" s="186"/>
      <c r="AN85" s="185" t="s">
        <v>59</v>
      </c>
      <c r="AO85" s="186"/>
      <c r="AP85" s="187"/>
      <c r="AQ85" s="35"/>
      <c r="AS85" s="74" t="s">
        <v>60</v>
      </c>
      <c r="AT85" s="75" t="s">
        <v>61</v>
      </c>
      <c r="AU85" s="75" t="s">
        <v>62</v>
      </c>
      <c r="AV85" s="75" t="s">
        <v>63</v>
      </c>
      <c r="AW85" s="75" t="s">
        <v>64</v>
      </c>
      <c r="AX85" s="75" t="s">
        <v>65</v>
      </c>
      <c r="AY85" s="75" t="s">
        <v>66</v>
      </c>
      <c r="AZ85" s="75" t="s">
        <v>67</v>
      </c>
      <c r="BA85" s="75" t="s">
        <v>68</v>
      </c>
      <c r="BB85" s="75" t="s">
        <v>69</v>
      </c>
      <c r="BC85" s="75" t="s">
        <v>70</v>
      </c>
      <c r="BD85" s="76" t="s">
        <v>71</v>
      </c>
    </row>
    <row r="86" spans="1:76" s="1" customFormat="1" ht="10.9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5"/>
      <c r="AS86" s="77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50"/>
    </row>
    <row r="87" spans="1:76" s="4" customFormat="1" ht="32.450000000000003" customHeight="1">
      <c r="B87" s="66"/>
      <c r="C87" s="78" t="s">
        <v>72</v>
      </c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  <c r="W87" s="79"/>
      <c r="X87" s="79"/>
      <c r="Y87" s="79"/>
      <c r="Z87" s="79"/>
      <c r="AA87" s="79"/>
      <c r="AB87" s="79"/>
      <c r="AC87" s="79"/>
      <c r="AD87" s="79"/>
      <c r="AE87" s="79"/>
      <c r="AF87" s="79"/>
      <c r="AG87" s="190">
        <f>ROUND(AG88,2)</f>
        <v>0</v>
      </c>
      <c r="AH87" s="190"/>
      <c r="AI87" s="190"/>
      <c r="AJ87" s="190"/>
      <c r="AK87" s="190"/>
      <c r="AL87" s="190"/>
      <c r="AM87" s="190"/>
      <c r="AN87" s="179">
        <f>SUM(AG87,AT87)</f>
        <v>0</v>
      </c>
      <c r="AO87" s="179"/>
      <c r="AP87" s="179"/>
      <c r="AQ87" s="69"/>
      <c r="AS87" s="80">
        <f>ROUND(AS88,2)</f>
        <v>0</v>
      </c>
      <c r="AT87" s="81">
        <f>ROUND(SUM(AV87:AW87),2)</f>
        <v>0</v>
      </c>
      <c r="AU87" s="82">
        <f>ROUND(AU88,5)</f>
        <v>193.74567999999999</v>
      </c>
      <c r="AV87" s="81">
        <f>ROUND(AZ87*L31,2)</f>
        <v>0</v>
      </c>
      <c r="AW87" s="81">
        <f>ROUND(BA87*L32,2)</f>
        <v>0</v>
      </c>
      <c r="AX87" s="81">
        <f>ROUND(BB87*L31,2)</f>
        <v>0</v>
      </c>
      <c r="AY87" s="81">
        <f>ROUND(BC87*L32,2)</f>
        <v>0</v>
      </c>
      <c r="AZ87" s="81">
        <f>ROUND(AZ88,2)</f>
        <v>0</v>
      </c>
      <c r="BA87" s="81">
        <f>ROUND(BA88,2)</f>
        <v>0</v>
      </c>
      <c r="BB87" s="81">
        <f>ROUND(BB88,2)</f>
        <v>0</v>
      </c>
      <c r="BC87" s="81">
        <f>ROUND(BC88,2)</f>
        <v>0</v>
      </c>
      <c r="BD87" s="83">
        <f>ROUND(BD88,2)</f>
        <v>0</v>
      </c>
      <c r="BS87" s="84" t="s">
        <v>73</v>
      </c>
      <c r="BT87" s="84" t="s">
        <v>74</v>
      </c>
      <c r="BV87" s="84" t="s">
        <v>75</v>
      </c>
      <c r="BW87" s="84" t="s">
        <v>76</v>
      </c>
      <c r="BX87" s="84" t="s">
        <v>77</v>
      </c>
    </row>
    <row r="88" spans="1:76" s="5" customFormat="1" ht="31.5" customHeight="1">
      <c r="A88" s="85" t="s">
        <v>78</v>
      </c>
      <c r="B88" s="86"/>
      <c r="C88" s="87"/>
      <c r="D88" s="203" t="s">
        <v>13</v>
      </c>
      <c r="E88" s="203"/>
      <c r="F88" s="203"/>
      <c r="G88" s="203"/>
      <c r="H88" s="203"/>
      <c r="I88" s="88"/>
      <c r="J88" s="203" t="s">
        <v>15</v>
      </c>
      <c r="K88" s="203"/>
      <c r="L88" s="203"/>
      <c r="M88" s="203"/>
      <c r="N88" s="203"/>
      <c r="O88" s="203"/>
      <c r="P88" s="203"/>
      <c r="Q88" s="203"/>
      <c r="R88" s="203"/>
      <c r="S88" s="203"/>
      <c r="T88" s="203"/>
      <c r="U88" s="203"/>
      <c r="V88" s="203"/>
      <c r="W88" s="203"/>
      <c r="X88" s="203"/>
      <c r="Y88" s="203"/>
      <c r="Z88" s="203"/>
      <c r="AA88" s="203"/>
      <c r="AB88" s="203"/>
      <c r="AC88" s="203"/>
      <c r="AD88" s="203"/>
      <c r="AE88" s="203"/>
      <c r="AF88" s="203"/>
      <c r="AG88" s="188">
        <f>'01 - Autobusová zástavka ...'!M29</f>
        <v>0</v>
      </c>
      <c r="AH88" s="189"/>
      <c r="AI88" s="189"/>
      <c r="AJ88" s="189"/>
      <c r="AK88" s="189"/>
      <c r="AL88" s="189"/>
      <c r="AM88" s="189"/>
      <c r="AN88" s="188">
        <f>SUM(AG88,AT88)</f>
        <v>0</v>
      </c>
      <c r="AO88" s="189"/>
      <c r="AP88" s="189"/>
      <c r="AQ88" s="89"/>
      <c r="AS88" s="90">
        <f>'01 - Autobusová zástavka ...'!M27</f>
        <v>0</v>
      </c>
      <c r="AT88" s="91">
        <f>ROUND(SUM(AV88:AW88),2)</f>
        <v>0</v>
      </c>
      <c r="AU88" s="92">
        <f>'01 - Autobusová zástavka ...'!W115</f>
        <v>193.74568299999996</v>
      </c>
      <c r="AV88" s="91">
        <f>'01 - Autobusová zástavka ...'!M31</f>
        <v>0</v>
      </c>
      <c r="AW88" s="91">
        <f>'01 - Autobusová zástavka ...'!M32</f>
        <v>0</v>
      </c>
      <c r="AX88" s="91">
        <f>'01 - Autobusová zástavka ...'!M33</f>
        <v>0</v>
      </c>
      <c r="AY88" s="91">
        <f>'01 - Autobusová zástavka ...'!M34</f>
        <v>0</v>
      </c>
      <c r="AZ88" s="91">
        <f>'01 - Autobusová zástavka ...'!H31</f>
        <v>0</v>
      </c>
      <c r="BA88" s="91">
        <f>'01 - Autobusová zástavka ...'!H32</f>
        <v>0</v>
      </c>
      <c r="BB88" s="91">
        <f>'01 - Autobusová zástavka ...'!H33</f>
        <v>0</v>
      </c>
      <c r="BC88" s="91">
        <f>'01 - Autobusová zástavka ...'!H34</f>
        <v>0</v>
      </c>
      <c r="BD88" s="93">
        <f>'01 - Autobusová zástavka ...'!H35</f>
        <v>0</v>
      </c>
      <c r="BT88" s="94" t="s">
        <v>79</v>
      </c>
      <c r="BU88" s="94" t="s">
        <v>80</v>
      </c>
      <c r="BV88" s="94" t="s">
        <v>75</v>
      </c>
      <c r="BW88" s="94" t="s">
        <v>76</v>
      </c>
      <c r="BX88" s="94" t="s">
        <v>77</v>
      </c>
    </row>
    <row r="89" spans="1:76" ht="13.5">
      <c r="B89" s="24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6"/>
      <c r="AJ89" s="26"/>
      <c r="AK89" s="26"/>
      <c r="AL89" s="26"/>
      <c r="AM89" s="26"/>
      <c r="AN89" s="26"/>
      <c r="AO89" s="26"/>
      <c r="AP89" s="26"/>
      <c r="AQ89" s="25"/>
    </row>
    <row r="90" spans="1:76" s="1" customFormat="1" ht="30" customHeight="1">
      <c r="B90" s="33"/>
      <c r="C90" s="78" t="s">
        <v>81</v>
      </c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179">
        <v>0</v>
      </c>
      <c r="AH90" s="179"/>
      <c r="AI90" s="179"/>
      <c r="AJ90" s="179"/>
      <c r="AK90" s="179"/>
      <c r="AL90" s="179"/>
      <c r="AM90" s="179"/>
      <c r="AN90" s="179">
        <v>0</v>
      </c>
      <c r="AO90" s="179"/>
      <c r="AP90" s="179"/>
      <c r="AQ90" s="35"/>
      <c r="AS90" s="74" t="s">
        <v>82</v>
      </c>
      <c r="AT90" s="75" t="s">
        <v>83</v>
      </c>
      <c r="AU90" s="75" t="s">
        <v>38</v>
      </c>
      <c r="AV90" s="76" t="s">
        <v>61</v>
      </c>
    </row>
    <row r="91" spans="1:76" s="1" customFormat="1" ht="10.9" customHeight="1"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5"/>
      <c r="AS91" s="95"/>
      <c r="AT91" s="54"/>
      <c r="AU91" s="54"/>
      <c r="AV91" s="56"/>
    </row>
    <row r="92" spans="1:76" s="1" customFormat="1" ht="30" customHeight="1">
      <c r="B92" s="33"/>
      <c r="C92" s="96" t="s">
        <v>84</v>
      </c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  <c r="AF92" s="97"/>
      <c r="AG92" s="178">
        <f>ROUND(AG87+AG90,2)</f>
        <v>0</v>
      </c>
      <c r="AH92" s="178"/>
      <c r="AI92" s="178"/>
      <c r="AJ92" s="178"/>
      <c r="AK92" s="178"/>
      <c r="AL92" s="178"/>
      <c r="AM92" s="178"/>
      <c r="AN92" s="178">
        <f>AN87+AN90</f>
        <v>0</v>
      </c>
      <c r="AO92" s="178"/>
      <c r="AP92" s="178"/>
      <c r="AQ92" s="35"/>
    </row>
    <row r="93" spans="1:76" s="1" customFormat="1" ht="6.95" customHeight="1">
      <c r="B93" s="57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8"/>
      <c r="AL93" s="58"/>
      <c r="AM93" s="58"/>
      <c r="AN93" s="58"/>
      <c r="AO93" s="58"/>
      <c r="AP93" s="58"/>
      <c r="AQ93" s="59"/>
    </row>
  </sheetData>
  <mergeCells count="45">
    <mergeCell ref="D88:H88"/>
    <mergeCell ref="J88:AF88"/>
    <mergeCell ref="W35:AE35"/>
    <mergeCell ref="AK35:AO35"/>
    <mergeCell ref="X37:AB37"/>
    <mergeCell ref="AK37:AO37"/>
    <mergeCell ref="AN87:AP87"/>
    <mergeCell ref="C76:AP76"/>
    <mergeCell ref="L78:AO78"/>
    <mergeCell ref="C85:G85"/>
    <mergeCell ref="I85:AF85"/>
    <mergeCell ref="W32:AE32"/>
    <mergeCell ref="AK32:AO32"/>
    <mergeCell ref="W33:AE33"/>
    <mergeCell ref="AK33:AO33"/>
    <mergeCell ref="W34:AE34"/>
    <mergeCell ref="AK34:AO34"/>
    <mergeCell ref="E23:AN23"/>
    <mergeCell ref="AK26:AO26"/>
    <mergeCell ref="AK27:AO27"/>
    <mergeCell ref="AK29:AO29"/>
    <mergeCell ref="W31:AE31"/>
    <mergeCell ref="AK31:AO31"/>
    <mergeCell ref="AG92:AM92"/>
    <mergeCell ref="AG90:AM90"/>
    <mergeCell ref="AM82:AP82"/>
    <mergeCell ref="AS82:AT84"/>
    <mergeCell ref="AM83:AP83"/>
    <mergeCell ref="AG85:AM85"/>
    <mergeCell ref="AN85:AP85"/>
    <mergeCell ref="AN88:AP88"/>
    <mergeCell ref="AG88:AM88"/>
    <mergeCell ref="AG87:AM87"/>
    <mergeCell ref="AN90:AP90"/>
    <mergeCell ref="AN92:AP92"/>
    <mergeCell ref="C2:AP2"/>
    <mergeCell ref="C4:AP4"/>
    <mergeCell ref="K5:AO5"/>
    <mergeCell ref="K6:AO6"/>
    <mergeCell ref="AR2:BE2"/>
    <mergeCell ref="L35:O35"/>
    <mergeCell ref="L33:O33"/>
    <mergeCell ref="L31:O31"/>
    <mergeCell ref="L32:O32"/>
    <mergeCell ref="L34:O34"/>
  </mergeCells>
  <hyperlinks>
    <hyperlink ref="K1:S1" location="C2" display="1) Súhrnný list stavby"/>
    <hyperlink ref="W1:AF1" location="C87" display="2) Rekapitulácia objektov"/>
    <hyperlink ref="A88" location="'01 - Autobusová zástavka 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8"/>
  <sheetViews>
    <sheetView showGridLines="0" tabSelected="1" workbookViewId="0">
      <pane ySplit="1" topLeftCell="A2" activePane="bottomLeft" state="frozen"/>
      <selection pane="bottomLeft" activeCell="J13" sqref="J13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98"/>
      <c r="B1" s="13"/>
      <c r="C1" s="13"/>
      <c r="D1" s="14" t="s">
        <v>1</v>
      </c>
      <c r="E1" s="13"/>
      <c r="F1" s="15" t="s">
        <v>85</v>
      </c>
      <c r="G1" s="15"/>
      <c r="H1" s="240" t="s">
        <v>86</v>
      </c>
      <c r="I1" s="240"/>
      <c r="J1" s="240"/>
      <c r="K1" s="240"/>
      <c r="L1" s="15" t="s">
        <v>87</v>
      </c>
      <c r="M1" s="13"/>
      <c r="N1" s="13"/>
      <c r="O1" s="14" t="s">
        <v>88</v>
      </c>
      <c r="P1" s="13"/>
      <c r="Q1" s="13"/>
      <c r="R1" s="13"/>
      <c r="S1" s="15" t="s">
        <v>89</v>
      </c>
      <c r="T1" s="15"/>
      <c r="U1" s="98"/>
      <c r="V1" s="98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169" t="s">
        <v>7</v>
      </c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S2" s="176" t="s">
        <v>8</v>
      </c>
      <c r="T2" s="177"/>
      <c r="U2" s="177"/>
      <c r="V2" s="177"/>
      <c r="W2" s="177"/>
      <c r="X2" s="177"/>
      <c r="Y2" s="177"/>
      <c r="Z2" s="177"/>
      <c r="AA2" s="177"/>
      <c r="AB2" s="177"/>
      <c r="AC2" s="177"/>
      <c r="AT2" s="20" t="s">
        <v>76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74</v>
      </c>
    </row>
    <row r="4" spans="1:66" ht="36.950000000000003" customHeight="1">
      <c r="B4" s="24"/>
      <c r="C4" s="171" t="s">
        <v>210</v>
      </c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25"/>
      <c r="T4" s="19" t="s">
        <v>11</v>
      </c>
      <c r="AT4" s="20" t="s">
        <v>6</v>
      </c>
    </row>
    <row r="5" spans="1:66" ht="6.95" customHeight="1">
      <c r="B5" s="24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25"/>
    </row>
    <row r="6" spans="1:66" s="1" customFormat="1" ht="32.85" customHeight="1">
      <c r="B6" s="33"/>
      <c r="C6" s="34"/>
      <c r="D6" s="29" t="s">
        <v>14</v>
      </c>
      <c r="E6" s="34"/>
      <c r="F6" s="175" t="s">
        <v>15</v>
      </c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34"/>
      <c r="R6" s="35"/>
    </row>
    <row r="7" spans="1:66" s="1" customFormat="1" ht="14.45" customHeight="1">
      <c r="B7" s="33"/>
      <c r="C7" s="34"/>
      <c r="D7" s="30" t="s">
        <v>16</v>
      </c>
      <c r="E7" s="34"/>
      <c r="F7" s="28" t="s">
        <v>5</v>
      </c>
      <c r="G7" s="34"/>
      <c r="H7" s="34"/>
      <c r="I7" s="34"/>
      <c r="J7" s="34"/>
      <c r="K7" s="34"/>
      <c r="L7" s="34"/>
      <c r="M7" s="30" t="s">
        <v>17</v>
      </c>
      <c r="N7" s="34"/>
      <c r="O7" s="28" t="s">
        <v>5</v>
      </c>
      <c r="P7" s="34"/>
      <c r="Q7" s="34"/>
      <c r="R7" s="35"/>
    </row>
    <row r="8" spans="1:66" s="1" customFormat="1" ht="14.45" customHeight="1">
      <c r="B8" s="33"/>
      <c r="C8" s="34"/>
      <c r="D8" s="30" t="s">
        <v>18</v>
      </c>
      <c r="E8" s="34"/>
      <c r="F8" s="28" t="s">
        <v>19</v>
      </c>
      <c r="G8" s="34"/>
      <c r="H8" s="34"/>
      <c r="I8" s="34"/>
      <c r="J8" s="34"/>
      <c r="K8" s="34"/>
      <c r="L8" s="34"/>
      <c r="M8" s="30" t="s">
        <v>20</v>
      </c>
      <c r="N8" s="34"/>
      <c r="O8" s="215" t="str">
        <f>'Rekapitulácia stavby'!AN8</f>
        <v>14. 6. 2019</v>
      </c>
      <c r="P8" s="215"/>
      <c r="Q8" s="34"/>
      <c r="R8" s="35"/>
    </row>
    <row r="9" spans="1:66" s="1" customFormat="1" ht="10.9" customHeight="1">
      <c r="B9" s="33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5"/>
    </row>
    <row r="10" spans="1:66" s="1" customFormat="1" ht="14.45" customHeight="1">
      <c r="B10" s="33"/>
      <c r="C10" s="34"/>
      <c r="D10" s="30" t="s">
        <v>22</v>
      </c>
      <c r="E10" s="34"/>
      <c r="F10" s="34"/>
      <c r="G10" s="34"/>
      <c r="H10" s="34"/>
      <c r="I10" s="34"/>
      <c r="J10" s="34"/>
      <c r="K10" s="34"/>
      <c r="L10" s="34"/>
      <c r="M10" s="30" t="s">
        <v>23</v>
      </c>
      <c r="N10" s="34"/>
      <c r="O10" s="173" t="s">
        <v>5</v>
      </c>
      <c r="P10" s="173"/>
      <c r="Q10" s="34"/>
      <c r="R10" s="35"/>
    </row>
    <row r="11" spans="1:66" s="1" customFormat="1" ht="18" customHeight="1">
      <c r="B11" s="33"/>
      <c r="C11" s="34"/>
      <c r="D11" s="34"/>
      <c r="E11" s="28" t="s">
        <v>24</v>
      </c>
      <c r="F11" s="34"/>
      <c r="G11" s="34"/>
      <c r="H11" s="34"/>
      <c r="I11" s="34"/>
      <c r="J11" s="34"/>
      <c r="K11" s="34"/>
      <c r="L11" s="34"/>
      <c r="M11" s="30" t="s">
        <v>25</v>
      </c>
      <c r="N11" s="34"/>
      <c r="O11" s="173" t="s">
        <v>5</v>
      </c>
      <c r="P11" s="173"/>
      <c r="Q11" s="34"/>
      <c r="R11" s="35"/>
    </row>
    <row r="12" spans="1:66" s="1" customFormat="1" ht="6.95" customHeight="1">
      <c r="B12" s="33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5"/>
    </row>
    <row r="13" spans="1:66" s="1" customFormat="1" ht="14.45" customHeight="1">
      <c r="B13" s="33"/>
      <c r="C13" s="34"/>
      <c r="D13" s="30" t="s">
        <v>26</v>
      </c>
      <c r="E13" s="34"/>
      <c r="F13" s="34"/>
      <c r="G13" s="34"/>
      <c r="H13" s="34"/>
      <c r="I13" s="34"/>
      <c r="J13" s="34"/>
      <c r="K13" s="34"/>
      <c r="L13" s="34"/>
      <c r="M13" s="30" t="s">
        <v>23</v>
      </c>
      <c r="N13" s="34"/>
      <c r="O13" s="173" t="str">
        <f>IF('Rekapitulácia stavby'!AN13="","",'Rekapitulácia stavby'!AN13)</f>
        <v/>
      </c>
      <c r="P13" s="173"/>
      <c r="Q13" s="34"/>
      <c r="R13" s="35"/>
    </row>
    <row r="14" spans="1:66" s="1" customFormat="1" ht="18" customHeight="1">
      <c r="B14" s="33"/>
      <c r="C14" s="34"/>
      <c r="D14" s="34"/>
      <c r="E14" s="28" t="str">
        <f>IF('Rekapitulácia stavby'!E14="","",'Rekapitulácia stavby'!E14)</f>
        <v xml:space="preserve"> </v>
      </c>
      <c r="F14" s="34"/>
      <c r="G14" s="34"/>
      <c r="H14" s="34"/>
      <c r="I14" s="34"/>
      <c r="J14" s="34"/>
      <c r="K14" s="34"/>
      <c r="L14" s="34"/>
      <c r="M14" s="30" t="s">
        <v>25</v>
      </c>
      <c r="N14" s="34"/>
      <c r="O14" s="173" t="str">
        <f>IF('Rekapitulácia stavby'!AN14="","",'Rekapitulácia stavby'!AN14)</f>
        <v/>
      </c>
      <c r="P14" s="173"/>
      <c r="Q14" s="34"/>
      <c r="R14" s="35"/>
    </row>
    <row r="15" spans="1:66" s="1" customFormat="1" ht="6.95" customHeight="1">
      <c r="B15" s="33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5"/>
    </row>
    <row r="16" spans="1:66" s="1" customFormat="1" ht="14.45" customHeight="1">
      <c r="B16" s="33"/>
      <c r="C16" s="34"/>
      <c r="D16" s="30" t="s">
        <v>28</v>
      </c>
      <c r="E16" s="34"/>
      <c r="F16" s="34"/>
      <c r="G16" s="34"/>
      <c r="H16" s="34"/>
      <c r="I16" s="34"/>
      <c r="J16" s="34"/>
      <c r="K16" s="34"/>
      <c r="L16" s="34"/>
      <c r="M16" s="30" t="s">
        <v>23</v>
      </c>
      <c r="N16" s="34"/>
      <c r="O16" s="173" t="s">
        <v>5</v>
      </c>
      <c r="P16" s="173"/>
      <c r="Q16" s="34"/>
      <c r="R16" s="35"/>
    </row>
    <row r="17" spans="2:18" s="1" customFormat="1" ht="18" customHeight="1">
      <c r="B17" s="33"/>
      <c r="C17" s="34"/>
      <c r="D17" s="34"/>
      <c r="E17" s="28" t="s">
        <v>29</v>
      </c>
      <c r="F17" s="34"/>
      <c r="G17" s="34"/>
      <c r="H17" s="34"/>
      <c r="I17" s="34"/>
      <c r="J17" s="34"/>
      <c r="K17" s="34"/>
      <c r="L17" s="34"/>
      <c r="M17" s="30" t="s">
        <v>25</v>
      </c>
      <c r="N17" s="34"/>
      <c r="O17" s="173" t="s">
        <v>5</v>
      </c>
      <c r="P17" s="173"/>
      <c r="Q17" s="34"/>
      <c r="R17" s="35"/>
    </row>
    <row r="18" spans="2:18" s="1" customFormat="1" ht="6.95" customHeight="1">
      <c r="B18" s="33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5"/>
    </row>
    <row r="19" spans="2:18" s="1" customFormat="1" ht="14.45" customHeight="1">
      <c r="B19" s="33"/>
      <c r="C19" s="34"/>
      <c r="D19" s="30" t="s">
        <v>32</v>
      </c>
      <c r="E19" s="34"/>
      <c r="F19" s="34"/>
      <c r="G19" s="34"/>
      <c r="H19" s="34"/>
      <c r="I19" s="34"/>
      <c r="J19" s="34"/>
      <c r="K19" s="34"/>
      <c r="L19" s="34"/>
      <c r="M19" s="30" t="s">
        <v>23</v>
      </c>
      <c r="N19" s="34"/>
      <c r="O19" s="173" t="s">
        <v>5</v>
      </c>
      <c r="P19" s="173"/>
      <c r="Q19" s="34"/>
      <c r="R19" s="35"/>
    </row>
    <row r="20" spans="2:18" s="1" customFormat="1" ht="18" customHeight="1">
      <c r="B20" s="33"/>
      <c r="C20" s="34"/>
      <c r="D20" s="34"/>
      <c r="E20" s="28" t="s">
        <v>33</v>
      </c>
      <c r="F20" s="34"/>
      <c r="G20" s="34"/>
      <c r="H20" s="34"/>
      <c r="I20" s="34"/>
      <c r="J20" s="34"/>
      <c r="K20" s="34"/>
      <c r="L20" s="34"/>
      <c r="M20" s="30" t="s">
        <v>25</v>
      </c>
      <c r="N20" s="34"/>
      <c r="O20" s="173" t="s">
        <v>5</v>
      </c>
      <c r="P20" s="173"/>
      <c r="Q20" s="34"/>
      <c r="R20" s="35"/>
    </row>
    <row r="21" spans="2:18" s="1" customFormat="1" ht="6.95" customHeight="1">
      <c r="B21" s="33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5"/>
    </row>
    <row r="22" spans="2:18" s="1" customFormat="1" ht="14.45" customHeight="1">
      <c r="B22" s="33"/>
      <c r="C22" s="34"/>
      <c r="D22" s="30" t="s">
        <v>34</v>
      </c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5"/>
    </row>
    <row r="23" spans="2:18" s="1" customFormat="1" ht="16.5" customHeight="1">
      <c r="B23" s="33"/>
      <c r="C23" s="34"/>
      <c r="D23" s="34"/>
      <c r="E23" s="191" t="s">
        <v>5</v>
      </c>
      <c r="F23" s="191"/>
      <c r="G23" s="191"/>
      <c r="H23" s="191"/>
      <c r="I23" s="191"/>
      <c r="J23" s="191"/>
      <c r="K23" s="191"/>
      <c r="L23" s="191"/>
      <c r="M23" s="34"/>
      <c r="N23" s="34"/>
      <c r="O23" s="34"/>
      <c r="P23" s="34"/>
      <c r="Q23" s="34"/>
      <c r="R23" s="35"/>
    </row>
    <row r="24" spans="2:18" s="1" customFormat="1" ht="6.95" customHeight="1">
      <c r="B24" s="33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5"/>
    </row>
    <row r="25" spans="2:18" s="1" customFormat="1" ht="6.95" customHeight="1">
      <c r="B25" s="33"/>
      <c r="C25" s="34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34"/>
      <c r="R25" s="35"/>
    </row>
    <row r="26" spans="2:18" s="1" customFormat="1" ht="14.45" customHeight="1">
      <c r="B26" s="33"/>
      <c r="C26" s="34"/>
      <c r="D26" s="99" t="s">
        <v>90</v>
      </c>
      <c r="E26" s="34"/>
      <c r="F26" s="34"/>
      <c r="G26" s="34"/>
      <c r="H26" s="34"/>
      <c r="I26" s="34"/>
      <c r="J26" s="34"/>
      <c r="K26" s="34"/>
      <c r="L26" s="34"/>
      <c r="M26" s="192">
        <f>N87</f>
        <v>0</v>
      </c>
      <c r="N26" s="192"/>
      <c r="O26" s="192"/>
      <c r="P26" s="192"/>
      <c r="Q26" s="34"/>
      <c r="R26" s="35"/>
    </row>
    <row r="27" spans="2:18" s="1" customFormat="1" ht="14.45" customHeight="1">
      <c r="B27" s="33"/>
      <c r="C27" s="34"/>
      <c r="D27" s="32" t="s">
        <v>91</v>
      </c>
      <c r="E27" s="34"/>
      <c r="F27" s="34"/>
      <c r="G27" s="34"/>
      <c r="H27" s="34"/>
      <c r="I27" s="34"/>
      <c r="J27" s="34"/>
      <c r="K27" s="34"/>
      <c r="L27" s="34"/>
      <c r="M27" s="192">
        <f>N97</f>
        <v>0</v>
      </c>
      <c r="N27" s="192"/>
      <c r="O27" s="192"/>
      <c r="P27" s="192"/>
      <c r="Q27" s="34"/>
      <c r="R27" s="35"/>
    </row>
    <row r="28" spans="2:18" s="1" customFormat="1" ht="6.95" customHeigh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5"/>
    </row>
    <row r="29" spans="2:18" s="1" customFormat="1" ht="25.35" customHeight="1">
      <c r="B29" s="33"/>
      <c r="C29" s="34"/>
      <c r="D29" s="100" t="s">
        <v>37</v>
      </c>
      <c r="E29" s="34"/>
      <c r="F29" s="34"/>
      <c r="G29" s="34"/>
      <c r="H29" s="34"/>
      <c r="I29" s="34"/>
      <c r="J29" s="34"/>
      <c r="K29" s="34"/>
      <c r="L29" s="34"/>
      <c r="M29" s="208">
        <f>ROUND(M26+M27,2)</f>
        <v>0</v>
      </c>
      <c r="N29" s="209"/>
      <c r="O29" s="209"/>
      <c r="P29" s="209"/>
      <c r="Q29" s="34"/>
      <c r="R29" s="35"/>
    </row>
    <row r="30" spans="2:18" s="1" customFormat="1" ht="6.95" customHeight="1">
      <c r="B30" s="33"/>
      <c r="C30" s="34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34"/>
      <c r="R30" s="35"/>
    </row>
    <row r="31" spans="2:18" s="1" customFormat="1" ht="14.45" customHeight="1">
      <c r="B31" s="33"/>
      <c r="C31" s="34"/>
      <c r="D31" s="40" t="s">
        <v>38</v>
      </c>
      <c r="E31" s="40" t="s">
        <v>39</v>
      </c>
      <c r="F31" s="41">
        <v>0.2</v>
      </c>
      <c r="G31" s="101" t="s">
        <v>40</v>
      </c>
      <c r="H31" s="210">
        <f>ROUND((SUM(BE97:BE98)+SUM(BE115:BE147)), 2)</f>
        <v>0</v>
      </c>
      <c r="I31" s="209"/>
      <c r="J31" s="209"/>
      <c r="K31" s="34"/>
      <c r="L31" s="34"/>
      <c r="M31" s="210">
        <f>ROUND(ROUND((SUM(BE97:BE98)+SUM(BE115:BE147)), 2)*F31, 2)</f>
        <v>0</v>
      </c>
      <c r="N31" s="209"/>
      <c r="O31" s="209"/>
      <c r="P31" s="209"/>
      <c r="Q31" s="34"/>
      <c r="R31" s="35"/>
    </row>
    <row r="32" spans="2:18" s="1" customFormat="1" ht="14.45" customHeight="1">
      <c r="B32" s="33"/>
      <c r="C32" s="34"/>
      <c r="D32" s="34"/>
      <c r="E32" s="40" t="s">
        <v>41</v>
      </c>
      <c r="F32" s="41">
        <v>0.2</v>
      </c>
      <c r="G32" s="101" t="s">
        <v>40</v>
      </c>
      <c r="H32" s="210">
        <f>ROUND((SUM(BF97:BF98)+SUM(BF115:BF147)), 2)</f>
        <v>0</v>
      </c>
      <c r="I32" s="209"/>
      <c r="J32" s="209"/>
      <c r="K32" s="34"/>
      <c r="L32" s="34"/>
      <c r="M32" s="210">
        <f>ROUND(ROUND((SUM(BF97:BF98)+SUM(BF115:BF147)), 2)*F32, 2)</f>
        <v>0</v>
      </c>
      <c r="N32" s="209"/>
      <c r="O32" s="209"/>
      <c r="P32" s="209"/>
      <c r="Q32" s="34"/>
      <c r="R32" s="35"/>
    </row>
    <row r="33" spans="2:18" s="1" customFormat="1" ht="14.45" hidden="1" customHeight="1">
      <c r="B33" s="33"/>
      <c r="C33" s="34"/>
      <c r="D33" s="34"/>
      <c r="E33" s="40" t="s">
        <v>42</v>
      </c>
      <c r="F33" s="41">
        <v>0.2</v>
      </c>
      <c r="G33" s="101" t="s">
        <v>40</v>
      </c>
      <c r="H33" s="210">
        <f>ROUND((SUM(BG97:BG98)+SUM(BG115:BG147)), 2)</f>
        <v>0</v>
      </c>
      <c r="I33" s="209"/>
      <c r="J33" s="209"/>
      <c r="K33" s="34"/>
      <c r="L33" s="34"/>
      <c r="M33" s="210">
        <v>0</v>
      </c>
      <c r="N33" s="209"/>
      <c r="O33" s="209"/>
      <c r="P33" s="209"/>
      <c r="Q33" s="34"/>
      <c r="R33" s="35"/>
    </row>
    <row r="34" spans="2:18" s="1" customFormat="1" ht="14.45" hidden="1" customHeight="1">
      <c r="B34" s="33"/>
      <c r="C34" s="34"/>
      <c r="D34" s="34"/>
      <c r="E34" s="40" t="s">
        <v>43</v>
      </c>
      <c r="F34" s="41">
        <v>0.2</v>
      </c>
      <c r="G34" s="101" t="s">
        <v>40</v>
      </c>
      <c r="H34" s="210">
        <f>ROUND((SUM(BH97:BH98)+SUM(BH115:BH147)), 2)</f>
        <v>0</v>
      </c>
      <c r="I34" s="209"/>
      <c r="J34" s="209"/>
      <c r="K34" s="34"/>
      <c r="L34" s="34"/>
      <c r="M34" s="210">
        <v>0</v>
      </c>
      <c r="N34" s="209"/>
      <c r="O34" s="209"/>
      <c r="P34" s="209"/>
      <c r="Q34" s="34"/>
      <c r="R34" s="35"/>
    </row>
    <row r="35" spans="2:18" s="1" customFormat="1" ht="14.45" hidden="1" customHeight="1">
      <c r="B35" s="33"/>
      <c r="C35" s="34"/>
      <c r="D35" s="34"/>
      <c r="E35" s="40" t="s">
        <v>44</v>
      </c>
      <c r="F35" s="41">
        <v>0</v>
      </c>
      <c r="G35" s="101" t="s">
        <v>40</v>
      </c>
      <c r="H35" s="210">
        <f>ROUND((SUM(BI97:BI98)+SUM(BI115:BI147)), 2)</f>
        <v>0</v>
      </c>
      <c r="I35" s="209"/>
      <c r="J35" s="209"/>
      <c r="K35" s="34"/>
      <c r="L35" s="34"/>
      <c r="M35" s="210">
        <v>0</v>
      </c>
      <c r="N35" s="209"/>
      <c r="O35" s="209"/>
      <c r="P35" s="209"/>
      <c r="Q35" s="34"/>
      <c r="R35" s="35"/>
    </row>
    <row r="36" spans="2:18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5"/>
    </row>
    <row r="37" spans="2:18" s="1" customFormat="1" ht="25.35" customHeight="1">
      <c r="B37" s="33"/>
      <c r="C37" s="97"/>
      <c r="D37" s="102" t="s">
        <v>45</v>
      </c>
      <c r="E37" s="73"/>
      <c r="F37" s="73"/>
      <c r="G37" s="103" t="s">
        <v>46</v>
      </c>
      <c r="H37" s="104" t="s">
        <v>47</v>
      </c>
      <c r="I37" s="73"/>
      <c r="J37" s="73"/>
      <c r="K37" s="73"/>
      <c r="L37" s="211">
        <f>SUM(M29:M35)</f>
        <v>0</v>
      </c>
      <c r="M37" s="211"/>
      <c r="N37" s="211"/>
      <c r="O37" s="211"/>
      <c r="P37" s="212"/>
      <c r="Q37" s="97"/>
      <c r="R37" s="35"/>
    </row>
    <row r="38" spans="2:18" s="1" customFormat="1" ht="14.45" customHeight="1">
      <c r="B38" s="33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5"/>
    </row>
    <row r="39" spans="2:18" s="1" customFormat="1" ht="14.45" customHeight="1">
      <c r="B39" s="33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5"/>
    </row>
    <row r="40" spans="2:18" ht="13.5">
      <c r="B40" s="24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5"/>
    </row>
    <row r="41" spans="2:18" ht="13.5">
      <c r="B41" s="24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5"/>
    </row>
    <row r="42" spans="2:18" ht="13.5">
      <c r="B42" s="24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5"/>
    </row>
    <row r="43" spans="2:18" ht="13.5">
      <c r="B43" s="24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  <c r="Q43" s="26"/>
      <c r="R43" s="25"/>
    </row>
    <row r="44" spans="2:18" ht="13.5">
      <c r="B44" s="24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5"/>
    </row>
    <row r="45" spans="2:18" ht="13.5">
      <c r="B45" s="24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5"/>
    </row>
    <row r="46" spans="2:18" ht="13.5">
      <c r="B46" s="24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5"/>
    </row>
    <row r="47" spans="2:18" ht="13.5">
      <c r="B47" s="24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5"/>
    </row>
    <row r="48" spans="2:18" ht="13.5">
      <c r="B48" s="24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5"/>
    </row>
    <row r="49" spans="2:18" ht="13.5">
      <c r="B49" s="24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5"/>
    </row>
    <row r="50" spans="2:18" s="1" customFormat="1">
      <c r="B50" s="33"/>
      <c r="C50" s="34"/>
      <c r="D50" s="48" t="s">
        <v>48</v>
      </c>
      <c r="E50" s="49"/>
      <c r="F50" s="49"/>
      <c r="G50" s="49"/>
      <c r="H50" s="50"/>
      <c r="I50" s="34"/>
      <c r="J50" s="48" t="s">
        <v>49</v>
      </c>
      <c r="K50" s="49"/>
      <c r="L50" s="49"/>
      <c r="M50" s="49"/>
      <c r="N50" s="49"/>
      <c r="O50" s="49"/>
      <c r="P50" s="50"/>
      <c r="Q50" s="34"/>
      <c r="R50" s="35"/>
    </row>
    <row r="51" spans="2:18" ht="13.5">
      <c r="B51" s="24"/>
      <c r="C51" s="26"/>
      <c r="D51" s="51"/>
      <c r="E51" s="26"/>
      <c r="F51" s="26"/>
      <c r="G51" s="26"/>
      <c r="H51" s="52"/>
      <c r="I51" s="26"/>
      <c r="J51" s="51"/>
      <c r="K51" s="26"/>
      <c r="L51" s="26"/>
      <c r="M51" s="26"/>
      <c r="N51" s="26"/>
      <c r="O51" s="26"/>
      <c r="P51" s="52"/>
      <c r="Q51" s="26"/>
      <c r="R51" s="25"/>
    </row>
    <row r="52" spans="2:18" ht="13.5">
      <c r="B52" s="24"/>
      <c r="C52" s="26"/>
      <c r="D52" s="51"/>
      <c r="E52" s="26"/>
      <c r="F52" s="26"/>
      <c r="G52" s="26"/>
      <c r="H52" s="52"/>
      <c r="I52" s="26"/>
      <c r="J52" s="51"/>
      <c r="K52" s="26"/>
      <c r="L52" s="26"/>
      <c r="M52" s="26"/>
      <c r="N52" s="26"/>
      <c r="O52" s="26"/>
      <c r="P52" s="52"/>
      <c r="Q52" s="26"/>
      <c r="R52" s="25"/>
    </row>
    <row r="53" spans="2:18" ht="13.5">
      <c r="B53" s="24"/>
      <c r="C53" s="26"/>
      <c r="D53" s="51"/>
      <c r="E53" s="26"/>
      <c r="F53" s="26"/>
      <c r="G53" s="26"/>
      <c r="H53" s="52"/>
      <c r="I53" s="26"/>
      <c r="J53" s="51"/>
      <c r="K53" s="26"/>
      <c r="L53" s="26"/>
      <c r="M53" s="26"/>
      <c r="N53" s="26"/>
      <c r="O53" s="26"/>
      <c r="P53" s="52"/>
      <c r="Q53" s="26"/>
      <c r="R53" s="25"/>
    </row>
    <row r="54" spans="2:18" ht="13.5">
      <c r="B54" s="24"/>
      <c r="C54" s="26"/>
      <c r="D54" s="51"/>
      <c r="E54" s="26"/>
      <c r="F54" s="26"/>
      <c r="G54" s="26"/>
      <c r="H54" s="52"/>
      <c r="I54" s="26"/>
      <c r="J54" s="51"/>
      <c r="K54" s="26"/>
      <c r="L54" s="26"/>
      <c r="M54" s="26"/>
      <c r="N54" s="26"/>
      <c r="O54" s="26"/>
      <c r="P54" s="52"/>
      <c r="Q54" s="26"/>
      <c r="R54" s="25"/>
    </row>
    <row r="55" spans="2:18" ht="13.5">
      <c r="B55" s="24"/>
      <c r="C55" s="26"/>
      <c r="D55" s="51"/>
      <c r="E55" s="26"/>
      <c r="F55" s="26"/>
      <c r="G55" s="26"/>
      <c r="H55" s="52"/>
      <c r="I55" s="26"/>
      <c r="J55" s="51"/>
      <c r="K55" s="26"/>
      <c r="L55" s="26"/>
      <c r="M55" s="26"/>
      <c r="N55" s="26"/>
      <c r="O55" s="26"/>
      <c r="P55" s="52"/>
      <c r="Q55" s="26"/>
      <c r="R55" s="25"/>
    </row>
    <row r="56" spans="2:18" ht="13.5">
      <c r="B56" s="24"/>
      <c r="C56" s="26"/>
      <c r="D56" s="51"/>
      <c r="E56" s="26"/>
      <c r="F56" s="26"/>
      <c r="G56" s="26"/>
      <c r="H56" s="52"/>
      <c r="I56" s="26"/>
      <c r="J56" s="51"/>
      <c r="K56" s="26"/>
      <c r="L56" s="26"/>
      <c r="M56" s="26"/>
      <c r="N56" s="26"/>
      <c r="O56" s="26"/>
      <c r="P56" s="52"/>
      <c r="Q56" s="26"/>
      <c r="R56" s="25"/>
    </row>
    <row r="57" spans="2:18" ht="13.5">
      <c r="B57" s="24"/>
      <c r="C57" s="26"/>
      <c r="D57" s="51"/>
      <c r="E57" s="26"/>
      <c r="F57" s="26"/>
      <c r="G57" s="26"/>
      <c r="H57" s="52"/>
      <c r="I57" s="26"/>
      <c r="J57" s="51"/>
      <c r="K57" s="26"/>
      <c r="L57" s="26"/>
      <c r="M57" s="26"/>
      <c r="N57" s="26"/>
      <c r="O57" s="26"/>
      <c r="P57" s="52"/>
      <c r="Q57" s="26"/>
      <c r="R57" s="25"/>
    </row>
    <row r="58" spans="2:18" ht="13.5">
      <c r="B58" s="24"/>
      <c r="C58" s="26"/>
      <c r="D58" s="51"/>
      <c r="E58" s="26"/>
      <c r="F58" s="26"/>
      <c r="G58" s="26"/>
      <c r="H58" s="52"/>
      <c r="I58" s="26"/>
      <c r="J58" s="51"/>
      <c r="K58" s="26"/>
      <c r="L58" s="26"/>
      <c r="M58" s="26"/>
      <c r="N58" s="26"/>
      <c r="O58" s="26"/>
      <c r="P58" s="52"/>
      <c r="Q58" s="26"/>
      <c r="R58" s="25"/>
    </row>
    <row r="59" spans="2:18" s="1" customFormat="1">
      <c r="B59" s="33"/>
      <c r="C59" s="34"/>
      <c r="D59" s="53" t="s">
        <v>50</v>
      </c>
      <c r="E59" s="54"/>
      <c r="F59" s="54"/>
      <c r="G59" s="55" t="s">
        <v>51</v>
      </c>
      <c r="H59" s="56"/>
      <c r="I59" s="34"/>
      <c r="J59" s="53" t="s">
        <v>50</v>
      </c>
      <c r="K59" s="54"/>
      <c r="L59" s="54"/>
      <c r="M59" s="54"/>
      <c r="N59" s="55" t="s">
        <v>51</v>
      </c>
      <c r="O59" s="54"/>
      <c r="P59" s="56"/>
      <c r="Q59" s="34"/>
      <c r="R59" s="35"/>
    </row>
    <row r="60" spans="2:18" ht="13.5">
      <c r="B60" s="24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5"/>
    </row>
    <row r="61" spans="2:18" s="1" customFormat="1">
      <c r="B61" s="33"/>
      <c r="C61" s="34"/>
      <c r="D61" s="48" t="s">
        <v>52</v>
      </c>
      <c r="E61" s="49"/>
      <c r="F61" s="49"/>
      <c r="G61" s="49"/>
      <c r="H61" s="50"/>
      <c r="I61" s="34"/>
      <c r="J61" s="48" t="s">
        <v>53</v>
      </c>
      <c r="K61" s="49"/>
      <c r="L61" s="49"/>
      <c r="M61" s="49"/>
      <c r="N61" s="49"/>
      <c r="O61" s="49"/>
      <c r="P61" s="50"/>
      <c r="Q61" s="34"/>
      <c r="R61" s="35"/>
    </row>
    <row r="62" spans="2:18" ht="13.5">
      <c r="B62" s="24"/>
      <c r="C62" s="26"/>
      <c r="D62" s="51"/>
      <c r="E62" s="26"/>
      <c r="F62" s="26"/>
      <c r="G62" s="26"/>
      <c r="H62" s="52"/>
      <c r="I62" s="26"/>
      <c r="J62" s="51"/>
      <c r="K62" s="26"/>
      <c r="L62" s="26"/>
      <c r="M62" s="26"/>
      <c r="N62" s="26"/>
      <c r="O62" s="26"/>
      <c r="P62" s="52"/>
      <c r="Q62" s="26"/>
      <c r="R62" s="25"/>
    </row>
    <row r="63" spans="2:18" ht="13.5">
      <c r="B63" s="24"/>
      <c r="C63" s="26"/>
      <c r="D63" s="51"/>
      <c r="E63" s="26"/>
      <c r="F63" s="26"/>
      <c r="G63" s="26"/>
      <c r="H63" s="52"/>
      <c r="I63" s="26"/>
      <c r="J63" s="51"/>
      <c r="K63" s="26"/>
      <c r="L63" s="26"/>
      <c r="M63" s="26"/>
      <c r="N63" s="26"/>
      <c r="O63" s="26"/>
      <c r="P63" s="52"/>
      <c r="Q63" s="26"/>
      <c r="R63" s="25"/>
    </row>
    <row r="64" spans="2:18" ht="13.5">
      <c r="B64" s="24"/>
      <c r="C64" s="26"/>
      <c r="D64" s="51"/>
      <c r="E64" s="26"/>
      <c r="F64" s="26"/>
      <c r="G64" s="26"/>
      <c r="H64" s="52"/>
      <c r="I64" s="26"/>
      <c r="J64" s="51"/>
      <c r="K64" s="26"/>
      <c r="L64" s="26"/>
      <c r="M64" s="26"/>
      <c r="N64" s="26"/>
      <c r="O64" s="26"/>
      <c r="P64" s="52"/>
      <c r="Q64" s="26"/>
      <c r="R64" s="25"/>
    </row>
    <row r="65" spans="2:18" ht="13.5">
      <c r="B65" s="24"/>
      <c r="C65" s="26"/>
      <c r="D65" s="51"/>
      <c r="E65" s="26"/>
      <c r="F65" s="26"/>
      <c r="G65" s="26"/>
      <c r="H65" s="52"/>
      <c r="I65" s="26"/>
      <c r="J65" s="51"/>
      <c r="K65" s="26"/>
      <c r="L65" s="26"/>
      <c r="M65" s="26"/>
      <c r="N65" s="26"/>
      <c r="O65" s="26"/>
      <c r="P65" s="52"/>
      <c r="Q65" s="26"/>
      <c r="R65" s="25"/>
    </row>
    <row r="66" spans="2:18" ht="13.5">
      <c r="B66" s="24"/>
      <c r="C66" s="26"/>
      <c r="D66" s="51"/>
      <c r="E66" s="26"/>
      <c r="F66" s="26"/>
      <c r="G66" s="26"/>
      <c r="H66" s="52"/>
      <c r="I66" s="26"/>
      <c r="J66" s="51"/>
      <c r="K66" s="26"/>
      <c r="L66" s="26"/>
      <c r="M66" s="26"/>
      <c r="N66" s="26"/>
      <c r="O66" s="26"/>
      <c r="P66" s="52"/>
      <c r="Q66" s="26"/>
      <c r="R66" s="25"/>
    </row>
    <row r="67" spans="2:18" ht="13.5">
      <c r="B67" s="24"/>
      <c r="C67" s="26"/>
      <c r="D67" s="51"/>
      <c r="E67" s="26"/>
      <c r="F67" s="26"/>
      <c r="G67" s="26"/>
      <c r="H67" s="52"/>
      <c r="I67" s="26"/>
      <c r="J67" s="51"/>
      <c r="K67" s="26"/>
      <c r="L67" s="26"/>
      <c r="M67" s="26"/>
      <c r="N67" s="26"/>
      <c r="O67" s="26"/>
      <c r="P67" s="52"/>
      <c r="Q67" s="26"/>
      <c r="R67" s="25"/>
    </row>
    <row r="68" spans="2:18" ht="13.5">
      <c r="B68" s="24"/>
      <c r="C68" s="26"/>
      <c r="D68" s="51"/>
      <c r="E68" s="26"/>
      <c r="F68" s="26"/>
      <c r="G68" s="26"/>
      <c r="H68" s="52"/>
      <c r="I68" s="26"/>
      <c r="J68" s="51"/>
      <c r="K68" s="26"/>
      <c r="L68" s="26"/>
      <c r="M68" s="26"/>
      <c r="N68" s="26"/>
      <c r="O68" s="26"/>
      <c r="P68" s="52"/>
      <c r="Q68" s="26"/>
      <c r="R68" s="25"/>
    </row>
    <row r="69" spans="2:18" ht="13.5">
      <c r="B69" s="24"/>
      <c r="C69" s="26"/>
      <c r="D69" s="51"/>
      <c r="E69" s="26"/>
      <c r="F69" s="26"/>
      <c r="G69" s="26"/>
      <c r="H69" s="52"/>
      <c r="I69" s="26"/>
      <c r="J69" s="51"/>
      <c r="K69" s="26"/>
      <c r="L69" s="26"/>
      <c r="M69" s="26"/>
      <c r="N69" s="26"/>
      <c r="O69" s="26"/>
      <c r="P69" s="52"/>
      <c r="Q69" s="26"/>
      <c r="R69" s="25"/>
    </row>
    <row r="70" spans="2:18" s="1" customFormat="1">
      <c r="B70" s="33"/>
      <c r="C70" s="34"/>
      <c r="D70" s="53" t="s">
        <v>50</v>
      </c>
      <c r="E70" s="54"/>
      <c r="F70" s="54"/>
      <c r="G70" s="55" t="s">
        <v>51</v>
      </c>
      <c r="H70" s="56"/>
      <c r="I70" s="34"/>
      <c r="J70" s="53" t="s">
        <v>50</v>
      </c>
      <c r="K70" s="54"/>
      <c r="L70" s="54"/>
      <c r="M70" s="54"/>
      <c r="N70" s="55" t="s">
        <v>51</v>
      </c>
      <c r="O70" s="54"/>
      <c r="P70" s="56"/>
      <c r="Q70" s="34"/>
      <c r="R70" s="35"/>
    </row>
    <row r="71" spans="2:18" s="1" customFormat="1" ht="14.45" customHeight="1"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9"/>
    </row>
    <row r="75" spans="2:18" s="1" customFormat="1" ht="6.95" customHeight="1"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61"/>
      <c r="M75" s="61"/>
      <c r="N75" s="61"/>
      <c r="O75" s="61"/>
      <c r="P75" s="61"/>
      <c r="Q75" s="61"/>
      <c r="R75" s="62"/>
    </row>
    <row r="76" spans="2:18" s="1" customFormat="1" ht="36.950000000000003" customHeight="1">
      <c r="B76" s="33"/>
      <c r="C76" s="171" t="s">
        <v>209</v>
      </c>
      <c r="D76" s="172"/>
      <c r="E76" s="172"/>
      <c r="F76" s="172"/>
      <c r="G76" s="172"/>
      <c r="H76" s="172"/>
      <c r="I76" s="172"/>
      <c r="J76" s="172"/>
      <c r="K76" s="172"/>
      <c r="L76" s="172"/>
      <c r="M76" s="172"/>
      <c r="N76" s="172"/>
      <c r="O76" s="172"/>
      <c r="P76" s="172"/>
      <c r="Q76" s="172"/>
      <c r="R76" s="35"/>
    </row>
    <row r="77" spans="2:18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5"/>
    </row>
    <row r="78" spans="2:18" s="1" customFormat="1" ht="36.950000000000003" customHeight="1">
      <c r="B78" s="33"/>
      <c r="C78" s="67" t="s">
        <v>14</v>
      </c>
      <c r="D78" s="34"/>
      <c r="E78" s="34"/>
      <c r="F78" s="200" t="str">
        <f>F6</f>
        <v>Autobusová zástavka na ulici Martina Benku oplotenie</v>
      </c>
      <c r="G78" s="209"/>
      <c r="H78" s="209"/>
      <c r="I78" s="209"/>
      <c r="J78" s="209"/>
      <c r="K78" s="209"/>
      <c r="L78" s="209"/>
      <c r="M78" s="209"/>
      <c r="N78" s="209"/>
      <c r="O78" s="209"/>
      <c r="P78" s="209"/>
      <c r="Q78" s="34"/>
      <c r="R78" s="35"/>
    </row>
    <row r="79" spans="2:18" s="1" customFormat="1" ht="6.95" customHeight="1">
      <c r="B79" s="33"/>
      <c r="C79" s="34"/>
      <c r="D79" s="34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5"/>
    </row>
    <row r="80" spans="2:18" s="1" customFormat="1" ht="18" customHeight="1">
      <c r="B80" s="33"/>
      <c r="C80" s="30" t="s">
        <v>18</v>
      </c>
      <c r="D80" s="34"/>
      <c r="E80" s="34"/>
      <c r="F80" s="28" t="str">
        <f>F8</f>
        <v>Brezno</v>
      </c>
      <c r="G80" s="34"/>
      <c r="H80" s="34"/>
      <c r="I80" s="34"/>
      <c r="J80" s="34"/>
      <c r="K80" s="30" t="s">
        <v>20</v>
      </c>
      <c r="L80" s="34"/>
      <c r="M80" s="215" t="str">
        <f>IF(O8="","",O8)</f>
        <v>14. 6. 2019</v>
      </c>
      <c r="N80" s="215"/>
      <c r="O80" s="215"/>
      <c r="P80" s="215"/>
      <c r="Q80" s="34"/>
      <c r="R80" s="35"/>
    </row>
    <row r="81" spans="2:47" s="1" customFormat="1" ht="6.95" customHeight="1">
      <c r="B81" s="33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5"/>
    </row>
    <row r="82" spans="2:47" s="1" customFormat="1">
      <c r="B82" s="33"/>
      <c r="C82" s="30" t="s">
        <v>22</v>
      </c>
      <c r="D82" s="34"/>
      <c r="E82" s="34"/>
      <c r="F82" s="28" t="str">
        <f>E11</f>
        <v>Mesto Brezno</v>
      </c>
      <c r="G82" s="34"/>
      <c r="H82" s="34"/>
      <c r="I82" s="34"/>
      <c r="J82" s="34"/>
      <c r="K82" s="30" t="s">
        <v>28</v>
      </c>
      <c r="L82" s="34"/>
      <c r="M82" s="173" t="str">
        <f>E17</f>
        <v>Omegalfa s.r.o., Ing. Uličný Martin</v>
      </c>
      <c r="N82" s="173"/>
      <c r="O82" s="173"/>
      <c r="P82" s="173"/>
      <c r="Q82" s="173"/>
      <c r="R82" s="35"/>
    </row>
    <row r="83" spans="2:47" s="1" customFormat="1" ht="14.45" customHeight="1">
      <c r="B83" s="33"/>
      <c r="C83" s="30" t="s">
        <v>26</v>
      </c>
      <c r="D83" s="34"/>
      <c r="E83" s="34"/>
      <c r="F83" s="28" t="str">
        <f>IF(E14="","",E14)</f>
        <v xml:space="preserve"> </v>
      </c>
      <c r="G83" s="34"/>
      <c r="H83" s="34"/>
      <c r="I83" s="34"/>
      <c r="J83" s="34"/>
      <c r="K83" s="30" t="s">
        <v>32</v>
      </c>
      <c r="L83" s="34"/>
      <c r="M83" s="173" t="str">
        <f>E20</f>
        <v>Medvecová</v>
      </c>
      <c r="N83" s="173"/>
      <c r="O83" s="173"/>
      <c r="P83" s="173"/>
      <c r="Q83" s="173"/>
      <c r="R83" s="35"/>
    </row>
    <row r="84" spans="2:47" s="1" customFormat="1" ht="10.35" customHeight="1">
      <c r="B84" s="33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5"/>
    </row>
    <row r="85" spans="2:47" s="1" customFormat="1" ht="29.25" customHeight="1">
      <c r="B85" s="33"/>
      <c r="C85" s="213" t="s">
        <v>92</v>
      </c>
      <c r="D85" s="214"/>
      <c r="E85" s="214"/>
      <c r="F85" s="214"/>
      <c r="G85" s="214"/>
      <c r="H85" s="97"/>
      <c r="I85" s="97"/>
      <c r="J85" s="97"/>
      <c r="K85" s="97"/>
      <c r="L85" s="97"/>
      <c r="M85" s="97"/>
      <c r="N85" s="213" t="s">
        <v>93</v>
      </c>
      <c r="O85" s="214"/>
      <c r="P85" s="214"/>
      <c r="Q85" s="214"/>
      <c r="R85" s="35"/>
    </row>
    <row r="86" spans="2:47" s="1" customFormat="1" ht="10.35" customHeight="1"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5"/>
    </row>
    <row r="87" spans="2:47" s="1" customFormat="1" ht="29.25" customHeight="1">
      <c r="B87" s="33"/>
      <c r="C87" s="105" t="s">
        <v>94</v>
      </c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179">
        <f>N115</f>
        <v>0</v>
      </c>
      <c r="O87" s="216"/>
      <c r="P87" s="216"/>
      <c r="Q87" s="216"/>
      <c r="R87" s="35"/>
      <c r="AU87" s="20" t="s">
        <v>95</v>
      </c>
    </row>
    <row r="88" spans="2:47" s="6" customFormat="1" ht="24.95" customHeight="1">
      <c r="B88" s="106"/>
      <c r="C88" s="107"/>
      <c r="D88" s="108" t="s">
        <v>96</v>
      </c>
      <c r="E88" s="107"/>
      <c r="F88" s="107"/>
      <c r="G88" s="107"/>
      <c r="H88" s="107"/>
      <c r="I88" s="107"/>
      <c r="J88" s="107"/>
      <c r="K88" s="107"/>
      <c r="L88" s="107"/>
      <c r="M88" s="107"/>
      <c r="N88" s="218">
        <f>N116</f>
        <v>0</v>
      </c>
      <c r="O88" s="219"/>
      <c r="P88" s="219"/>
      <c r="Q88" s="219"/>
      <c r="R88" s="109"/>
    </row>
    <row r="89" spans="2:47" s="7" customFormat="1" ht="19.899999999999999" customHeight="1">
      <c r="B89" s="110"/>
      <c r="C89" s="111"/>
      <c r="D89" s="112" t="s">
        <v>97</v>
      </c>
      <c r="E89" s="111"/>
      <c r="F89" s="111"/>
      <c r="G89" s="111"/>
      <c r="H89" s="111"/>
      <c r="I89" s="111"/>
      <c r="J89" s="111"/>
      <c r="K89" s="111"/>
      <c r="L89" s="111"/>
      <c r="M89" s="111"/>
      <c r="N89" s="220">
        <f>N117</f>
        <v>0</v>
      </c>
      <c r="O89" s="221"/>
      <c r="P89" s="221"/>
      <c r="Q89" s="221"/>
      <c r="R89" s="113"/>
    </row>
    <row r="90" spans="2:47" s="7" customFormat="1" ht="19.899999999999999" customHeight="1">
      <c r="B90" s="110"/>
      <c r="C90" s="111"/>
      <c r="D90" s="112" t="s">
        <v>98</v>
      </c>
      <c r="E90" s="111"/>
      <c r="F90" s="111"/>
      <c r="G90" s="111"/>
      <c r="H90" s="111"/>
      <c r="I90" s="111"/>
      <c r="J90" s="111"/>
      <c r="K90" s="111"/>
      <c r="L90" s="111"/>
      <c r="M90" s="111"/>
      <c r="N90" s="220">
        <f>N123</f>
        <v>0</v>
      </c>
      <c r="O90" s="221"/>
      <c r="P90" s="221"/>
      <c r="Q90" s="221"/>
      <c r="R90" s="113"/>
    </row>
    <row r="91" spans="2:47" s="7" customFormat="1" ht="19.899999999999999" customHeight="1">
      <c r="B91" s="110"/>
      <c r="C91" s="111"/>
      <c r="D91" s="112" t="s">
        <v>99</v>
      </c>
      <c r="E91" s="111"/>
      <c r="F91" s="111"/>
      <c r="G91" s="111"/>
      <c r="H91" s="111"/>
      <c r="I91" s="111"/>
      <c r="J91" s="111"/>
      <c r="K91" s="111"/>
      <c r="L91" s="111"/>
      <c r="M91" s="111"/>
      <c r="N91" s="220">
        <f>N128</f>
        <v>0</v>
      </c>
      <c r="O91" s="221"/>
      <c r="P91" s="221"/>
      <c r="Q91" s="221"/>
      <c r="R91" s="113"/>
    </row>
    <row r="92" spans="2:47" s="7" customFormat="1" ht="19.899999999999999" customHeight="1">
      <c r="B92" s="110"/>
      <c r="C92" s="111"/>
      <c r="D92" s="112" t="s">
        <v>100</v>
      </c>
      <c r="E92" s="111"/>
      <c r="F92" s="111"/>
      <c r="G92" s="111"/>
      <c r="H92" s="111"/>
      <c r="I92" s="111"/>
      <c r="J92" s="111"/>
      <c r="K92" s="111"/>
      <c r="L92" s="111"/>
      <c r="M92" s="111"/>
      <c r="N92" s="220">
        <f>N131</f>
        <v>0</v>
      </c>
      <c r="O92" s="221"/>
      <c r="P92" s="221"/>
      <c r="Q92" s="221"/>
      <c r="R92" s="113"/>
    </row>
    <row r="93" spans="2:47" s="7" customFormat="1" ht="19.899999999999999" customHeight="1">
      <c r="B93" s="110"/>
      <c r="C93" s="111"/>
      <c r="D93" s="112" t="s">
        <v>101</v>
      </c>
      <c r="E93" s="111"/>
      <c r="F93" s="111"/>
      <c r="G93" s="111"/>
      <c r="H93" s="111"/>
      <c r="I93" s="111"/>
      <c r="J93" s="111"/>
      <c r="K93" s="111"/>
      <c r="L93" s="111"/>
      <c r="M93" s="111"/>
      <c r="N93" s="220">
        <f>N140</f>
        <v>0</v>
      </c>
      <c r="O93" s="221"/>
      <c r="P93" s="221"/>
      <c r="Q93" s="221"/>
      <c r="R93" s="113"/>
    </row>
    <row r="94" spans="2:47" s="6" customFormat="1" ht="24.95" customHeight="1">
      <c r="B94" s="106"/>
      <c r="C94" s="107"/>
      <c r="D94" s="108" t="s">
        <v>102</v>
      </c>
      <c r="E94" s="107"/>
      <c r="F94" s="107"/>
      <c r="G94" s="107"/>
      <c r="H94" s="107"/>
      <c r="I94" s="107"/>
      <c r="J94" s="107"/>
      <c r="K94" s="107"/>
      <c r="L94" s="107"/>
      <c r="M94" s="107"/>
      <c r="N94" s="218">
        <f>N142</f>
        <v>0</v>
      </c>
      <c r="O94" s="219"/>
      <c r="P94" s="219"/>
      <c r="Q94" s="219"/>
      <c r="R94" s="109"/>
    </row>
    <row r="95" spans="2:47" s="7" customFormat="1" ht="19.899999999999999" customHeight="1">
      <c r="B95" s="110"/>
      <c r="C95" s="111"/>
      <c r="D95" s="112" t="s">
        <v>103</v>
      </c>
      <c r="E95" s="111"/>
      <c r="F95" s="111"/>
      <c r="G95" s="111"/>
      <c r="H95" s="111"/>
      <c r="I95" s="111"/>
      <c r="J95" s="111"/>
      <c r="K95" s="111"/>
      <c r="L95" s="111"/>
      <c r="M95" s="111"/>
      <c r="N95" s="220">
        <f>N143</f>
        <v>0</v>
      </c>
      <c r="O95" s="221"/>
      <c r="P95" s="221"/>
      <c r="Q95" s="221"/>
      <c r="R95" s="113"/>
    </row>
    <row r="96" spans="2:47" s="1" customFormat="1" ht="21.75" customHeight="1"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5"/>
    </row>
    <row r="97" spans="2:21" s="1" customFormat="1" ht="29.25" customHeight="1">
      <c r="B97" s="33"/>
      <c r="C97" s="105" t="s">
        <v>104</v>
      </c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216">
        <v>0</v>
      </c>
      <c r="O97" s="217"/>
      <c r="P97" s="217"/>
      <c r="Q97" s="217"/>
      <c r="R97" s="35"/>
      <c r="T97" s="114"/>
      <c r="U97" s="115" t="s">
        <v>38</v>
      </c>
    </row>
    <row r="98" spans="2:21" s="1" customFormat="1" ht="18" customHeight="1">
      <c r="B98" s="33"/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5"/>
    </row>
    <row r="99" spans="2:21" s="1" customFormat="1" ht="29.25" customHeight="1">
      <c r="B99" s="33"/>
      <c r="C99" s="96" t="s">
        <v>84</v>
      </c>
      <c r="D99" s="97"/>
      <c r="E99" s="97"/>
      <c r="F99" s="97"/>
      <c r="G99" s="97"/>
      <c r="H99" s="97"/>
      <c r="I99" s="97"/>
      <c r="J99" s="97"/>
      <c r="K99" s="97"/>
      <c r="L99" s="178">
        <f>ROUND(SUM(N87+N97),2)</f>
        <v>0</v>
      </c>
      <c r="M99" s="178"/>
      <c r="N99" s="178"/>
      <c r="O99" s="178"/>
      <c r="P99" s="178"/>
      <c r="Q99" s="178"/>
      <c r="R99" s="35"/>
    </row>
    <row r="100" spans="2:21" s="1" customFormat="1" ht="6.95" customHeight="1">
      <c r="B100" s="57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9"/>
    </row>
    <row r="104" spans="2:21" s="1" customFormat="1" ht="6.95" customHeight="1">
      <c r="B104" s="60"/>
      <c r="C104" s="61"/>
      <c r="D104" s="61"/>
      <c r="E104" s="61"/>
      <c r="F104" s="61"/>
      <c r="G104" s="61"/>
      <c r="H104" s="61"/>
      <c r="I104" s="61"/>
      <c r="J104" s="61"/>
      <c r="K104" s="61"/>
      <c r="L104" s="61"/>
      <c r="M104" s="61"/>
      <c r="N104" s="61"/>
      <c r="O104" s="61"/>
      <c r="P104" s="61"/>
      <c r="Q104" s="61"/>
      <c r="R104" s="62"/>
    </row>
    <row r="105" spans="2:21" s="1" customFormat="1" ht="36.950000000000003" customHeight="1">
      <c r="B105" s="33"/>
      <c r="C105" s="171" t="s">
        <v>208</v>
      </c>
      <c r="D105" s="209"/>
      <c r="E105" s="209"/>
      <c r="F105" s="209"/>
      <c r="G105" s="209"/>
      <c r="H105" s="209"/>
      <c r="I105" s="209"/>
      <c r="J105" s="209"/>
      <c r="K105" s="209"/>
      <c r="L105" s="209"/>
      <c r="M105" s="209"/>
      <c r="N105" s="209"/>
      <c r="O105" s="209"/>
      <c r="P105" s="209"/>
      <c r="Q105" s="209"/>
      <c r="R105" s="35"/>
    </row>
    <row r="106" spans="2:21" s="1" customFormat="1" ht="6.95" customHeight="1">
      <c r="B106" s="33"/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5"/>
    </row>
    <row r="107" spans="2:21" s="1" customFormat="1" ht="36.950000000000003" customHeight="1">
      <c r="B107" s="33"/>
      <c r="C107" s="67" t="s">
        <v>14</v>
      </c>
      <c r="D107" s="34"/>
      <c r="E107" s="34"/>
      <c r="F107" s="200" t="str">
        <f>F6</f>
        <v>Autobusová zástavka na ulici Martina Benku oplotenie</v>
      </c>
      <c r="G107" s="209"/>
      <c r="H107" s="209"/>
      <c r="I107" s="209"/>
      <c r="J107" s="209"/>
      <c r="K107" s="209"/>
      <c r="L107" s="209"/>
      <c r="M107" s="209"/>
      <c r="N107" s="209"/>
      <c r="O107" s="209"/>
      <c r="P107" s="209"/>
      <c r="Q107" s="34"/>
      <c r="R107" s="35"/>
    </row>
    <row r="108" spans="2:21" s="1" customFormat="1" ht="6.95" customHeight="1">
      <c r="B108" s="33"/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5"/>
    </row>
    <row r="109" spans="2:21" s="1" customFormat="1" ht="18" customHeight="1">
      <c r="B109" s="33"/>
      <c r="C109" s="30" t="s">
        <v>18</v>
      </c>
      <c r="D109" s="34"/>
      <c r="E109" s="34"/>
      <c r="F109" s="28" t="str">
        <f>F8</f>
        <v>Brezno</v>
      </c>
      <c r="G109" s="34"/>
      <c r="H109" s="34"/>
      <c r="I109" s="34"/>
      <c r="J109" s="34"/>
      <c r="K109" s="30" t="s">
        <v>20</v>
      </c>
      <c r="L109" s="34"/>
      <c r="M109" s="215" t="str">
        <f>IF(O8="","",O8)</f>
        <v>14. 6. 2019</v>
      </c>
      <c r="N109" s="215"/>
      <c r="O109" s="215"/>
      <c r="P109" s="215"/>
      <c r="Q109" s="34"/>
      <c r="R109" s="35"/>
    </row>
    <row r="110" spans="2:21" s="1" customFormat="1" ht="6.95" customHeight="1">
      <c r="B110" s="33"/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5"/>
    </row>
    <row r="111" spans="2:21" s="1" customFormat="1">
      <c r="B111" s="33"/>
      <c r="C111" s="30" t="s">
        <v>22</v>
      </c>
      <c r="D111" s="34"/>
      <c r="E111" s="34"/>
      <c r="F111" s="28" t="str">
        <f>E11</f>
        <v>Mesto Brezno</v>
      </c>
      <c r="G111" s="34"/>
      <c r="H111" s="34"/>
      <c r="I111" s="34"/>
      <c r="J111" s="34"/>
      <c r="K111" s="30" t="s">
        <v>28</v>
      </c>
      <c r="L111" s="34"/>
      <c r="M111" s="173" t="str">
        <f>E17</f>
        <v>Omegalfa s.r.o., Ing. Uličný Martin</v>
      </c>
      <c r="N111" s="173"/>
      <c r="O111" s="173"/>
      <c r="P111" s="173"/>
      <c r="Q111" s="173"/>
      <c r="R111" s="35"/>
    </row>
    <row r="112" spans="2:21" s="1" customFormat="1" ht="14.45" customHeight="1">
      <c r="B112" s="33"/>
      <c r="C112" s="30" t="s">
        <v>26</v>
      </c>
      <c r="D112" s="34"/>
      <c r="E112" s="34"/>
      <c r="F112" s="28" t="str">
        <f>IF(E14="","",E14)</f>
        <v xml:space="preserve"> </v>
      </c>
      <c r="G112" s="34"/>
      <c r="H112" s="34"/>
      <c r="I112" s="34"/>
      <c r="J112" s="34"/>
      <c r="K112" s="30" t="s">
        <v>32</v>
      </c>
      <c r="L112" s="34"/>
      <c r="M112" s="173" t="str">
        <f>E20</f>
        <v>Medvecová</v>
      </c>
      <c r="N112" s="173"/>
      <c r="O112" s="173"/>
      <c r="P112" s="173"/>
      <c r="Q112" s="173"/>
      <c r="R112" s="35"/>
    </row>
    <row r="113" spans="2:65" s="1" customFormat="1" ht="10.35" customHeight="1">
      <c r="B113" s="33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5"/>
    </row>
    <row r="114" spans="2:65" s="8" customFormat="1" ht="29.25" customHeight="1">
      <c r="B114" s="116"/>
      <c r="C114" s="117" t="s">
        <v>105</v>
      </c>
      <c r="D114" s="118" t="s">
        <v>106</v>
      </c>
      <c r="E114" s="118" t="s">
        <v>56</v>
      </c>
      <c r="F114" s="222" t="s">
        <v>107</v>
      </c>
      <c r="G114" s="222"/>
      <c r="H114" s="222"/>
      <c r="I114" s="222"/>
      <c r="J114" s="118" t="s">
        <v>108</v>
      </c>
      <c r="K114" s="118" t="s">
        <v>109</v>
      </c>
      <c r="L114" s="222" t="s">
        <v>110</v>
      </c>
      <c r="M114" s="222"/>
      <c r="N114" s="222" t="s">
        <v>93</v>
      </c>
      <c r="O114" s="222"/>
      <c r="P114" s="222"/>
      <c r="Q114" s="223"/>
      <c r="R114" s="119"/>
      <c r="T114" s="74" t="s">
        <v>111</v>
      </c>
      <c r="U114" s="75" t="s">
        <v>38</v>
      </c>
      <c r="V114" s="75" t="s">
        <v>112</v>
      </c>
      <c r="W114" s="75" t="s">
        <v>113</v>
      </c>
      <c r="X114" s="75" t="s">
        <v>114</v>
      </c>
      <c r="Y114" s="75" t="s">
        <v>115</v>
      </c>
      <c r="Z114" s="75" t="s">
        <v>116</v>
      </c>
      <c r="AA114" s="76" t="s">
        <v>117</v>
      </c>
    </row>
    <row r="115" spans="2:65" s="1" customFormat="1" ht="29.25" customHeight="1">
      <c r="B115" s="33"/>
      <c r="C115" s="78" t="s">
        <v>90</v>
      </c>
      <c r="D115" s="34"/>
      <c r="E115" s="34"/>
      <c r="F115" s="34"/>
      <c r="G115" s="34"/>
      <c r="H115" s="34"/>
      <c r="I115" s="34"/>
      <c r="J115" s="34"/>
      <c r="K115" s="34"/>
      <c r="L115" s="34"/>
      <c r="M115" s="34"/>
      <c r="N115" s="224">
        <v>0</v>
      </c>
      <c r="O115" s="225"/>
      <c r="P115" s="225"/>
      <c r="Q115" s="225"/>
      <c r="R115" s="35"/>
      <c r="T115" s="77"/>
      <c r="U115" s="49"/>
      <c r="V115" s="49"/>
      <c r="W115" s="120">
        <f>W116+W142</f>
        <v>193.74568299999996</v>
      </c>
      <c r="X115" s="49"/>
      <c r="Y115" s="120">
        <f>Y116+Y142</f>
        <v>34.264698240000001</v>
      </c>
      <c r="Z115" s="49"/>
      <c r="AA115" s="121">
        <f>AA116+AA142</f>
        <v>22.077000000000002</v>
      </c>
      <c r="AT115" s="20" t="s">
        <v>73</v>
      </c>
      <c r="AU115" s="20" t="s">
        <v>95</v>
      </c>
      <c r="BK115" s="122">
        <f>BK116+BK142</f>
        <v>0</v>
      </c>
    </row>
    <row r="116" spans="2:65" s="9" customFormat="1" ht="37.35" customHeight="1">
      <c r="B116" s="123"/>
      <c r="C116" s="124"/>
      <c r="D116" s="125" t="s">
        <v>96</v>
      </c>
      <c r="E116" s="125"/>
      <c r="F116" s="125"/>
      <c r="G116" s="125"/>
      <c r="H116" s="125"/>
      <c r="I116" s="125"/>
      <c r="J116" s="125"/>
      <c r="K116" s="125"/>
      <c r="L116" s="125"/>
      <c r="M116" s="125"/>
      <c r="N116" s="226">
        <v>0</v>
      </c>
      <c r="O116" s="227"/>
      <c r="P116" s="227"/>
      <c r="Q116" s="227"/>
      <c r="R116" s="126"/>
      <c r="T116" s="127"/>
      <c r="U116" s="124"/>
      <c r="V116" s="124"/>
      <c r="W116" s="128">
        <f>W117+W123+W128+W131+W140</f>
        <v>162.04844299999996</v>
      </c>
      <c r="X116" s="124"/>
      <c r="Y116" s="128">
        <f>Y117+Y123+Y128+Y131+Y140</f>
        <v>32.254698240000003</v>
      </c>
      <c r="Z116" s="124"/>
      <c r="AA116" s="129">
        <f>AA117+AA123+AA128+AA131+AA140</f>
        <v>21.78</v>
      </c>
      <c r="AR116" s="130" t="s">
        <v>79</v>
      </c>
      <c r="AT116" s="131" t="s">
        <v>73</v>
      </c>
      <c r="AU116" s="131" t="s">
        <v>74</v>
      </c>
      <c r="AY116" s="130" t="s">
        <v>118</v>
      </c>
      <c r="BK116" s="132">
        <f>BK117+BK123+BK128+BK131+BK140</f>
        <v>0</v>
      </c>
    </row>
    <row r="117" spans="2:65" s="9" customFormat="1" ht="19.899999999999999" customHeight="1">
      <c r="B117" s="123"/>
      <c r="C117" s="124"/>
      <c r="D117" s="133" t="s">
        <v>97</v>
      </c>
      <c r="E117" s="133"/>
      <c r="F117" s="133"/>
      <c r="G117" s="133"/>
      <c r="H117" s="133"/>
      <c r="I117" s="133"/>
      <c r="J117" s="133"/>
      <c r="K117" s="133"/>
      <c r="L117" s="133"/>
      <c r="M117" s="133"/>
      <c r="N117" s="228">
        <v>0</v>
      </c>
      <c r="O117" s="229"/>
      <c r="P117" s="229"/>
      <c r="Q117" s="229"/>
      <c r="R117" s="126"/>
      <c r="T117" s="127"/>
      <c r="U117" s="124"/>
      <c r="V117" s="124"/>
      <c r="W117" s="128">
        <f>SUM(W118:W122)</f>
        <v>41.658623999999989</v>
      </c>
      <c r="X117" s="124"/>
      <c r="Y117" s="128">
        <f>SUM(Y118:Y122)</f>
        <v>0</v>
      </c>
      <c r="Z117" s="124"/>
      <c r="AA117" s="129">
        <f>SUM(AA118:AA122)</f>
        <v>0</v>
      </c>
      <c r="AR117" s="130" t="s">
        <v>79</v>
      </c>
      <c r="AT117" s="131" t="s">
        <v>73</v>
      </c>
      <c r="AU117" s="131" t="s">
        <v>79</v>
      </c>
      <c r="AY117" s="130" t="s">
        <v>118</v>
      </c>
      <c r="BK117" s="132">
        <f>SUM(BK118:BK122)</f>
        <v>0</v>
      </c>
    </row>
    <row r="118" spans="2:65" s="1" customFormat="1" ht="25.5" customHeight="1">
      <c r="B118" s="134"/>
      <c r="C118" s="135" t="s">
        <v>79</v>
      </c>
      <c r="D118" s="135" t="s">
        <v>119</v>
      </c>
      <c r="E118" s="136" t="s">
        <v>120</v>
      </c>
      <c r="F118" s="204" t="s">
        <v>121</v>
      </c>
      <c r="G118" s="204"/>
      <c r="H118" s="204"/>
      <c r="I118" s="204"/>
      <c r="J118" s="137" t="s">
        <v>122</v>
      </c>
      <c r="K118" s="138">
        <v>12.096</v>
      </c>
      <c r="L118" s="205">
        <v>0</v>
      </c>
      <c r="M118" s="205"/>
      <c r="N118" s="205">
        <v>0</v>
      </c>
      <c r="O118" s="205"/>
      <c r="P118" s="205"/>
      <c r="Q118" s="205"/>
      <c r="R118" s="139"/>
      <c r="T118" s="140" t="s">
        <v>5</v>
      </c>
      <c r="U118" s="42" t="s">
        <v>41</v>
      </c>
      <c r="V118" s="141">
        <v>2.9609999999999999</v>
      </c>
      <c r="W118" s="141">
        <f>V118*K118</f>
        <v>35.816255999999996</v>
      </c>
      <c r="X118" s="141">
        <v>0</v>
      </c>
      <c r="Y118" s="141">
        <f>X118*K118</f>
        <v>0</v>
      </c>
      <c r="Z118" s="141">
        <v>0</v>
      </c>
      <c r="AA118" s="142">
        <f>Z118*K118</f>
        <v>0</v>
      </c>
      <c r="AR118" s="20" t="s">
        <v>123</v>
      </c>
      <c r="AT118" s="20" t="s">
        <v>119</v>
      </c>
      <c r="AU118" s="20" t="s">
        <v>124</v>
      </c>
      <c r="AY118" s="20" t="s">
        <v>118</v>
      </c>
      <c r="BE118" s="143">
        <f>IF(U118="základná",N118,0)</f>
        <v>0</v>
      </c>
      <c r="BF118" s="143">
        <f>IF(U118="znížená",N118,0)</f>
        <v>0</v>
      </c>
      <c r="BG118" s="143">
        <f>IF(U118="zákl. prenesená",N118,0)</f>
        <v>0</v>
      </c>
      <c r="BH118" s="143">
        <f>IF(U118="zníž. prenesená",N118,0)</f>
        <v>0</v>
      </c>
      <c r="BI118" s="143">
        <f>IF(U118="nulová",N118,0)</f>
        <v>0</v>
      </c>
      <c r="BJ118" s="20" t="s">
        <v>124</v>
      </c>
      <c r="BK118" s="144">
        <f>ROUND(L118*K118,3)</f>
        <v>0</v>
      </c>
      <c r="BL118" s="20" t="s">
        <v>123</v>
      </c>
      <c r="BM118" s="20" t="s">
        <v>125</v>
      </c>
    </row>
    <row r="119" spans="2:65" s="10" customFormat="1" ht="16.5" customHeight="1">
      <c r="B119" s="145"/>
      <c r="C119" s="146"/>
      <c r="D119" s="146"/>
      <c r="E119" s="147" t="s">
        <v>5</v>
      </c>
      <c r="F119" s="230" t="s">
        <v>126</v>
      </c>
      <c r="G119" s="231"/>
      <c r="H119" s="231"/>
      <c r="I119" s="231"/>
      <c r="J119" s="146"/>
      <c r="K119" s="148">
        <v>12.096</v>
      </c>
      <c r="L119" s="146"/>
      <c r="M119" s="146"/>
      <c r="N119" s="146"/>
      <c r="O119" s="146"/>
      <c r="P119" s="146"/>
      <c r="Q119" s="146"/>
      <c r="R119" s="149"/>
      <c r="T119" s="150"/>
      <c r="U119" s="146"/>
      <c r="V119" s="146"/>
      <c r="W119" s="146"/>
      <c r="X119" s="146"/>
      <c r="Y119" s="146"/>
      <c r="Z119" s="146"/>
      <c r="AA119" s="151"/>
      <c r="AT119" s="152" t="s">
        <v>127</v>
      </c>
      <c r="AU119" s="152" t="s">
        <v>124</v>
      </c>
      <c r="AV119" s="10" t="s">
        <v>124</v>
      </c>
      <c r="AW119" s="10" t="s">
        <v>30</v>
      </c>
      <c r="AX119" s="10" t="s">
        <v>79</v>
      </c>
      <c r="AY119" s="152" t="s">
        <v>118</v>
      </c>
    </row>
    <row r="120" spans="2:65" s="1" customFormat="1" ht="38.25" customHeight="1">
      <c r="B120" s="134"/>
      <c r="C120" s="135" t="s">
        <v>124</v>
      </c>
      <c r="D120" s="135" t="s">
        <v>119</v>
      </c>
      <c r="E120" s="136" t="s">
        <v>128</v>
      </c>
      <c r="F120" s="204" t="s">
        <v>129</v>
      </c>
      <c r="G120" s="204"/>
      <c r="H120" s="204"/>
      <c r="I120" s="204"/>
      <c r="J120" s="137" t="s">
        <v>122</v>
      </c>
      <c r="K120" s="138">
        <v>12.096</v>
      </c>
      <c r="L120" s="205">
        <v>0</v>
      </c>
      <c r="M120" s="205"/>
      <c r="N120" s="205">
        <f>ROUND(L120*K120,3)</f>
        <v>0</v>
      </c>
      <c r="O120" s="205"/>
      <c r="P120" s="205"/>
      <c r="Q120" s="205"/>
      <c r="R120" s="139"/>
      <c r="T120" s="140" t="s">
        <v>5</v>
      </c>
      <c r="U120" s="42" t="s">
        <v>41</v>
      </c>
      <c r="V120" s="141">
        <v>0.44700000000000001</v>
      </c>
      <c r="W120" s="141">
        <f>V120*K120</f>
        <v>5.4069120000000002</v>
      </c>
      <c r="X120" s="141">
        <v>0</v>
      </c>
      <c r="Y120" s="141">
        <f>X120*K120</f>
        <v>0</v>
      </c>
      <c r="Z120" s="141">
        <v>0</v>
      </c>
      <c r="AA120" s="142">
        <f>Z120*K120</f>
        <v>0</v>
      </c>
      <c r="AR120" s="20" t="s">
        <v>123</v>
      </c>
      <c r="AT120" s="20" t="s">
        <v>119</v>
      </c>
      <c r="AU120" s="20" t="s">
        <v>124</v>
      </c>
      <c r="AY120" s="20" t="s">
        <v>118</v>
      </c>
      <c r="BE120" s="143">
        <f>IF(U120="základná",N120,0)</f>
        <v>0</v>
      </c>
      <c r="BF120" s="143">
        <f>IF(U120="znížená",N120,0)</f>
        <v>0</v>
      </c>
      <c r="BG120" s="143">
        <f>IF(U120="zákl. prenesená",N120,0)</f>
        <v>0</v>
      </c>
      <c r="BH120" s="143">
        <f>IF(U120="zníž. prenesená",N120,0)</f>
        <v>0</v>
      </c>
      <c r="BI120" s="143">
        <f>IF(U120="nulová",N120,0)</f>
        <v>0</v>
      </c>
      <c r="BJ120" s="20" t="s">
        <v>124</v>
      </c>
      <c r="BK120" s="144">
        <f>ROUND(L120*K120,3)</f>
        <v>0</v>
      </c>
      <c r="BL120" s="20" t="s">
        <v>123</v>
      </c>
      <c r="BM120" s="20" t="s">
        <v>130</v>
      </c>
    </row>
    <row r="121" spans="2:65" s="1" customFormat="1" ht="38.25" customHeight="1">
      <c r="B121" s="134"/>
      <c r="C121" s="135" t="s">
        <v>131</v>
      </c>
      <c r="D121" s="135" t="s">
        <v>119</v>
      </c>
      <c r="E121" s="136" t="s">
        <v>132</v>
      </c>
      <c r="F121" s="204" t="s">
        <v>133</v>
      </c>
      <c r="G121" s="204"/>
      <c r="H121" s="204"/>
      <c r="I121" s="204"/>
      <c r="J121" s="137" t="s">
        <v>122</v>
      </c>
      <c r="K121" s="138">
        <v>12.096</v>
      </c>
      <c r="L121" s="205">
        <v>0</v>
      </c>
      <c r="M121" s="205"/>
      <c r="N121" s="205">
        <f>ROUND(L121*K121,3)</f>
        <v>0</v>
      </c>
      <c r="O121" s="205"/>
      <c r="P121" s="205"/>
      <c r="Q121" s="205"/>
      <c r="R121" s="139"/>
      <c r="T121" s="140" t="s">
        <v>5</v>
      </c>
      <c r="U121" s="42" t="s">
        <v>41</v>
      </c>
      <c r="V121" s="141">
        <v>2.7E-2</v>
      </c>
      <c r="W121" s="141">
        <f>V121*K121</f>
        <v>0.32659199999999999</v>
      </c>
      <c r="X121" s="141">
        <v>0</v>
      </c>
      <c r="Y121" s="141">
        <f>X121*K121</f>
        <v>0</v>
      </c>
      <c r="Z121" s="141">
        <v>0</v>
      </c>
      <c r="AA121" s="142">
        <f>Z121*K121</f>
        <v>0</v>
      </c>
      <c r="AR121" s="20" t="s">
        <v>123</v>
      </c>
      <c r="AT121" s="20" t="s">
        <v>119</v>
      </c>
      <c r="AU121" s="20" t="s">
        <v>124</v>
      </c>
      <c r="AY121" s="20" t="s">
        <v>118</v>
      </c>
      <c r="BE121" s="143">
        <f>IF(U121="základná",N121,0)</f>
        <v>0</v>
      </c>
      <c r="BF121" s="143">
        <f>IF(U121="znížená",N121,0)</f>
        <v>0</v>
      </c>
      <c r="BG121" s="143">
        <f>IF(U121="zákl. prenesená",N121,0)</f>
        <v>0</v>
      </c>
      <c r="BH121" s="143">
        <f>IF(U121="zníž. prenesená",N121,0)</f>
        <v>0</v>
      </c>
      <c r="BI121" s="143">
        <f>IF(U121="nulová",N121,0)</f>
        <v>0</v>
      </c>
      <c r="BJ121" s="20" t="s">
        <v>124</v>
      </c>
      <c r="BK121" s="144">
        <f>ROUND(L121*K121,3)</f>
        <v>0</v>
      </c>
      <c r="BL121" s="20" t="s">
        <v>123</v>
      </c>
      <c r="BM121" s="20" t="s">
        <v>134</v>
      </c>
    </row>
    <row r="122" spans="2:65" s="1" customFormat="1" ht="16.5" customHeight="1">
      <c r="B122" s="134"/>
      <c r="C122" s="135" t="s">
        <v>123</v>
      </c>
      <c r="D122" s="135" t="s">
        <v>119</v>
      </c>
      <c r="E122" s="136" t="s">
        <v>135</v>
      </c>
      <c r="F122" s="204" t="s">
        <v>136</v>
      </c>
      <c r="G122" s="204"/>
      <c r="H122" s="204"/>
      <c r="I122" s="204"/>
      <c r="J122" s="137" t="s">
        <v>122</v>
      </c>
      <c r="K122" s="138">
        <v>12.096</v>
      </c>
      <c r="L122" s="205">
        <v>0</v>
      </c>
      <c r="M122" s="205"/>
      <c r="N122" s="205">
        <f>ROUND(L122*K122,3)</f>
        <v>0</v>
      </c>
      <c r="O122" s="205"/>
      <c r="P122" s="205"/>
      <c r="Q122" s="205"/>
      <c r="R122" s="139"/>
      <c r="T122" s="140" t="s">
        <v>5</v>
      </c>
      <c r="U122" s="42" t="s">
        <v>41</v>
      </c>
      <c r="V122" s="141">
        <v>8.9999999999999993E-3</v>
      </c>
      <c r="W122" s="141">
        <f>V122*K122</f>
        <v>0.10886399999999999</v>
      </c>
      <c r="X122" s="141">
        <v>0</v>
      </c>
      <c r="Y122" s="141">
        <f>X122*K122</f>
        <v>0</v>
      </c>
      <c r="Z122" s="141">
        <v>0</v>
      </c>
      <c r="AA122" s="142">
        <f>Z122*K122</f>
        <v>0</v>
      </c>
      <c r="AR122" s="20" t="s">
        <v>123</v>
      </c>
      <c r="AT122" s="20" t="s">
        <v>119</v>
      </c>
      <c r="AU122" s="20" t="s">
        <v>124</v>
      </c>
      <c r="AY122" s="20" t="s">
        <v>118</v>
      </c>
      <c r="BE122" s="143">
        <f>IF(U122="základná",N122,0)</f>
        <v>0</v>
      </c>
      <c r="BF122" s="143">
        <f>IF(U122="znížená",N122,0)</f>
        <v>0</v>
      </c>
      <c r="BG122" s="143">
        <f>IF(U122="zákl. prenesená",N122,0)</f>
        <v>0</v>
      </c>
      <c r="BH122" s="143">
        <f>IF(U122="zníž. prenesená",N122,0)</f>
        <v>0</v>
      </c>
      <c r="BI122" s="143">
        <f>IF(U122="nulová",N122,0)</f>
        <v>0</v>
      </c>
      <c r="BJ122" s="20" t="s">
        <v>124</v>
      </c>
      <c r="BK122" s="144">
        <f>ROUND(L122*K122,3)</f>
        <v>0</v>
      </c>
      <c r="BL122" s="20" t="s">
        <v>123</v>
      </c>
      <c r="BM122" s="20" t="s">
        <v>137</v>
      </c>
    </row>
    <row r="123" spans="2:65" s="9" customFormat="1" ht="29.85" customHeight="1">
      <c r="B123" s="123"/>
      <c r="C123" s="124"/>
      <c r="D123" s="133" t="s">
        <v>98</v>
      </c>
      <c r="E123" s="133"/>
      <c r="F123" s="133"/>
      <c r="G123" s="133"/>
      <c r="H123" s="133"/>
      <c r="I123" s="133"/>
      <c r="J123" s="133"/>
      <c r="K123" s="133"/>
      <c r="L123" s="133"/>
      <c r="M123" s="133"/>
      <c r="N123" s="236">
        <v>0</v>
      </c>
      <c r="O123" s="237"/>
      <c r="P123" s="237"/>
      <c r="Q123" s="237"/>
      <c r="R123" s="126"/>
      <c r="T123" s="127"/>
      <c r="U123" s="124"/>
      <c r="V123" s="124"/>
      <c r="W123" s="128">
        <f>SUM(W124:W127)</f>
        <v>25.438608000000002</v>
      </c>
      <c r="X123" s="124"/>
      <c r="Y123" s="128">
        <f>SUM(Y124:Y127)</f>
        <v>28.555338240000001</v>
      </c>
      <c r="Z123" s="124"/>
      <c r="AA123" s="129">
        <f>SUM(AA124:AA127)</f>
        <v>0</v>
      </c>
      <c r="AR123" s="130" t="s">
        <v>79</v>
      </c>
      <c r="AT123" s="131" t="s">
        <v>73</v>
      </c>
      <c r="AU123" s="131" t="s">
        <v>79</v>
      </c>
      <c r="AY123" s="130" t="s">
        <v>118</v>
      </c>
      <c r="BK123" s="132">
        <f>SUM(BK124:BK127)</f>
        <v>0</v>
      </c>
    </row>
    <row r="124" spans="2:65" s="1" customFormat="1" ht="25.5" customHeight="1">
      <c r="B124" s="134"/>
      <c r="C124" s="135" t="s">
        <v>138</v>
      </c>
      <c r="D124" s="135" t="s">
        <v>119</v>
      </c>
      <c r="E124" s="136" t="s">
        <v>139</v>
      </c>
      <c r="F124" s="204" t="s">
        <v>140</v>
      </c>
      <c r="G124" s="204"/>
      <c r="H124" s="204"/>
      <c r="I124" s="204"/>
      <c r="J124" s="137" t="s">
        <v>122</v>
      </c>
      <c r="K124" s="138">
        <v>12.519</v>
      </c>
      <c r="L124" s="205">
        <v>0</v>
      </c>
      <c r="M124" s="205"/>
      <c r="N124" s="205">
        <f>ROUND(L124*K124,3)</f>
        <v>0</v>
      </c>
      <c r="O124" s="205"/>
      <c r="P124" s="205"/>
      <c r="Q124" s="205"/>
      <c r="R124" s="139"/>
      <c r="T124" s="140" t="s">
        <v>5</v>
      </c>
      <c r="U124" s="42" t="s">
        <v>41</v>
      </c>
      <c r="V124" s="141">
        <v>0.54100000000000004</v>
      </c>
      <c r="W124" s="141">
        <f>V124*K124</f>
        <v>6.7727790000000008</v>
      </c>
      <c r="X124" s="141">
        <v>2.2786900000000001</v>
      </c>
      <c r="Y124" s="141">
        <f>X124*K124</f>
        <v>28.526920110000002</v>
      </c>
      <c r="Z124" s="141">
        <v>0</v>
      </c>
      <c r="AA124" s="142">
        <f>Z124*K124</f>
        <v>0</v>
      </c>
      <c r="AR124" s="20" t="s">
        <v>123</v>
      </c>
      <c r="AT124" s="20" t="s">
        <v>119</v>
      </c>
      <c r="AU124" s="20" t="s">
        <v>124</v>
      </c>
      <c r="AY124" s="20" t="s">
        <v>118</v>
      </c>
      <c r="BE124" s="143">
        <f>IF(U124="základná",N124,0)</f>
        <v>0</v>
      </c>
      <c r="BF124" s="143">
        <f>IF(U124="znížená",N124,0)</f>
        <v>0</v>
      </c>
      <c r="BG124" s="143">
        <f>IF(U124="zákl. prenesená",N124,0)</f>
        <v>0</v>
      </c>
      <c r="BH124" s="143">
        <f>IF(U124="zníž. prenesená",N124,0)</f>
        <v>0</v>
      </c>
      <c r="BI124" s="143">
        <f>IF(U124="nulová",N124,0)</f>
        <v>0</v>
      </c>
      <c r="BJ124" s="20" t="s">
        <v>124</v>
      </c>
      <c r="BK124" s="144">
        <f>ROUND(L124*K124,3)</f>
        <v>0</v>
      </c>
      <c r="BL124" s="20" t="s">
        <v>123</v>
      </c>
      <c r="BM124" s="20" t="s">
        <v>141</v>
      </c>
    </row>
    <row r="125" spans="2:65" s="11" customFormat="1" ht="25.5" customHeight="1">
      <c r="B125" s="153"/>
      <c r="C125" s="154"/>
      <c r="D125" s="154"/>
      <c r="E125" s="155" t="s">
        <v>5</v>
      </c>
      <c r="F125" s="234" t="s">
        <v>142</v>
      </c>
      <c r="G125" s="235"/>
      <c r="H125" s="235"/>
      <c r="I125" s="235"/>
      <c r="J125" s="154"/>
      <c r="K125" s="155" t="s">
        <v>5</v>
      </c>
      <c r="L125" s="154"/>
      <c r="M125" s="154"/>
      <c r="N125" s="154"/>
      <c r="O125" s="154"/>
      <c r="P125" s="154"/>
      <c r="Q125" s="154"/>
      <c r="R125" s="156"/>
      <c r="T125" s="157"/>
      <c r="U125" s="154"/>
      <c r="V125" s="154"/>
      <c r="W125" s="154"/>
      <c r="X125" s="154"/>
      <c r="Y125" s="154"/>
      <c r="Z125" s="154"/>
      <c r="AA125" s="158"/>
      <c r="AT125" s="159" t="s">
        <v>127</v>
      </c>
      <c r="AU125" s="159" t="s">
        <v>124</v>
      </c>
      <c r="AV125" s="11" t="s">
        <v>79</v>
      </c>
      <c r="AW125" s="11" t="s">
        <v>30</v>
      </c>
      <c r="AX125" s="11" t="s">
        <v>74</v>
      </c>
      <c r="AY125" s="159" t="s">
        <v>118</v>
      </c>
    </row>
    <row r="126" spans="2:65" s="10" customFormat="1" ht="16.5" customHeight="1">
      <c r="B126" s="145"/>
      <c r="C126" s="146"/>
      <c r="D126" s="146"/>
      <c r="E126" s="147" t="s">
        <v>5</v>
      </c>
      <c r="F126" s="232" t="s">
        <v>143</v>
      </c>
      <c r="G126" s="233"/>
      <c r="H126" s="233"/>
      <c r="I126" s="233"/>
      <c r="J126" s="146"/>
      <c r="K126" s="148">
        <v>12.519</v>
      </c>
      <c r="L126" s="146"/>
      <c r="M126" s="146"/>
      <c r="N126" s="146"/>
      <c r="O126" s="146"/>
      <c r="P126" s="146"/>
      <c r="Q126" s="146"/>
      <c r="R126" s="149"/>
      <c r="T126" s="150"/>
      <c r="U126" s="146"/>
      <c r="V126" s="146"/>
      <c r="W126" s="146"/>
      <c r="X126" s="146"/>
      <c r="Y126" s="146"/>
      <c r="Z126" s="146"/>
      <c r="AA126" s="151"/>
      <c r="AT126" s="152" t="s">
        <v>127</v>
      </c>
      <c r="AU126" s="152" t="s">
        <v>124</v>
      </c>
      <c r="AV126" s="10" t="s">
        <v>124</v>
      </c>
      <c r="AW126" s="10" t="s">
        <v>30</v>
      </c>
      <c r="AX126" s="10" t="s">
        <v>79</v>
      </c>
      <c r="AY126" s="152" t="s">
        <v>118</v>
      </c>
    </row>
    <row r="127" spans="2:65" s="1" customFormat="1" ht="38.25" customHeight="1">
      <c r="B127" s="134"/>
      <c r="C127" s="135" t="s">
        <v>144</v>
      </c>
      <c r="D127" s="135" t="s">
        <v>119</v>
      </c>
      <c r="E127" s="136" t="s">
        <v>145</v>
      </c>
      <c r="F127" s="204" t="s">
        <v>146</v>
      </c>
      <c r="G127" s="204"/>
      <c r="H127" s="204"/>
      <c r="I127" s="204"/>
      <c r="J127" s="137" t="s">
        <v>122</v>
      </c>
      <c r="K127" s="138">
        <v>12.519</v>
      </c>
      <c r="L127" s="205">
        <v>0</v>
      </c>
      <c r="M127" s="205"/>
      <c r="N127" s="205">
        <f>ROUND(L127*K127,3)</f>
        <v>0</v>
      </c>
      <c r="O127" s="205"/>
      <c r="P127" s="205"/>
      <c r="Q127" s="205"/>
      <c r="R127" s="139"/>
      <c r="T127" s="140" t="s">
        <v>5</v>
      </c>
      <c r="U127" s="42" t="s">
        <v>41</v>
      </c>
      <c r="V127" s="141">
        <v>1.4910000000000001</v>
      </c>
      <c r="W127" s="141">
        <f>V127*K127</f>
        <v>18.665829000000002</v>
      </c>
      <c r="X127" s="141">
        <v>2.2699999999999999E-3</v>
      </c>
      <c r="Y127" s="141">
        <f>X127*K127</f>
        <v>2.841813E-2</v>
      </c>
      <c r="Z127" s="141">
        <v>0</v>
      </c>
      <c r="AA127" s="142">
        <f>Z127*K127</f>
        <v>0</v>
      </c>
      <c r="AR127" s="20" t="s">
        <v>123</v>
      </c>
      <c r="AT127" s="20" t="s">
        <v>119</v>
      </c>
      <c r="AU127" s="20" t="s">
        <v>124</v>
      </c>
      <c r="AY127" s="20" t="s">
        <v>118</v>
      </c>
      <c r="BE127" s="143">
        <f>IF(U127="základná",N127,0)</f>
        <v>0</v>
      </c>
      <c r="BF127" s="143">
        <f>IF(U127="znížená",N127,0)</f>
        <v>0</v>
      </c>
      <c r="BG127" s="143">
        <f>IF(U127="zákl. prenesená",N127,0)</f>
        <v>0</v>
      </c>
      <c r="BH127" s="143">
        <f>IF(U127="zníž. prenesená",N127,0)</f>
        <v>0</v>
      </c>
      <c r="BI127" s="143">
        <f>IF(U127="nulová",N127,0)</f>
        <v>0</v>
      </c>
      <c r="BJ127" s="20" t="s">
        <v>124</v>
      </c>
      <c r="BK127" s="144">
        <f>ROUND(L127*K127,3)</f>
        <v>0</v>
      </c>
      <c r="BL127" s="20" t="s">
        <v>123</v>
      </c>
      <c r="BM127" s="20" t="s">
        <v>147</v>
      </c>
    </row>
    <row r="128" spans="2:65" s="9" customFormat="1" ht="29.85" customHeight="1">
      <c r="B128" s="123"/>
      <c r="C128" s="124"/>
      <c r="D128" s="133" t="s">
        <v>99</v>
      </c>
      <c r="E128" s="133"/>
      <c r="F128" s="133"/>
      <c r="G128" s="133"/>
      <c r="H128" s="133"/>
      <c r="I128" s="133"/>
      <c r="J128" s="133"/>
      <c r="K128" s="133"/>
      <c r="L128" s="133"/>
      <c r="M128" s="133"/>
      <c r="N128" s="236">
        <f>BK128</f>
        <v>0</v>
      </c>
      <c r="O128" s="237"/>
      <c r="P128" s="237"/>
      <c r="Q128" s="237"/>
      <c r="R128" s="126"/>
      <c r="T128" s="127"/>
      <c r="U128" s="124"/>
      <c r="V128" s="124"/>
      <c r="W128" s="128">
        <f>SUM(W129:W130)</f>
        <v>9.7999999999999989</v>
      </c>
      <c r="X128" s="124"/>
      <c r="Y128" s="128">
        <f>SUM(Y129:Y130)</f>
        <v>3.69936</v>
      </c>
      <c r="Z128" s="124"/>
      <c r="AA128" s="129">
        <f>SUM(AA129:AA130)</f>
        <v>0</v>
      </c>
      <c r="AR128" s="130" t="s">
        <v>79</v>
      </c>
      <c r="AT128" s="131" t="s">
        <v>73</v>
      </c>
      <c r="AU128" s="131" t="s">
        <v>79</v>
      </c>
      <c r="AY128" s="130" t="s">
        <v>118</v>
      </c>
      <c r="BK128" s="132">
        <f>SUM(BK129:BK130)</f>
        <v>0</v>
      </c>
    </row>
    <row r="129" spans="2:65" s="1" customFormat="1" ht="25.5" customHeight="1">
      <c r="B129" s="134"/>
      <c r="C129" s="135" t="s">
        <v>148</v>
      </c>
      <c r="D129" s="135" t="s">
        <v>119</v>
      </c>
      <c r="E129" s="136" t="s">
        <v>149</v>
      </c>
      <c r="F129" s="204" t="s">
        <v>150</v>
      </c>
      <c r="G129" s="204"/>
      <c r="H129" s="204"/>
      <c r="I129" s="204"/>
      <c r="J129" s="137" t="s">
        <v>151</v>
      </c>
      <c r="K129" s="138">
        <v>28</v>
      </c>
      <c r="L129" s="205">
        <v>0</v>
      </c>
      <c r="M129" s="205"/>
      <c r="N129" s="205">
        <f>ROUND(L129*K129,3)</f>
        <v>0</v>
      </c>
      <c r="O129" s="205"/>
      <c r="P129" s="205"/>
      <c r="Q129" s="205"/>
      <c r="R129" s="139"/>
      <c r="T129" s="140" t="s">
        <v>5</v>
      </c>
      <c r="U129" s="42" t="s">
        <v>41</v>
      </c>
      <c r="V129" s="141">
        <v>0.35</v>
      </c>
      <c r="W129" s="141">
        <f>V129*K129</f>
        <v>9.7999999999999989</v>
      </c>
      <c r="X129" s="141">
        <v>0.11092</v>
      </c>
      <c r="Y129" s="141">
        <f>X129*K129</f>
        <v>3.1057600000000001</v>
      </c>
      <c r="Z129" s="141">
        <v>0</v>
      </c>
      <c r="AA129" s="142">
        <f>Z129*K129</f>
        <v>0</v>
      </c>
      <c r="AR129" s="20" t="s">
        <v>123</v>
      </c>
      <c r="AT129" s="20" t="s">
        <v>119</v>
      </c>
      <c r="AU129" s="20" t="s">
        <v>124</v>
      </c>
      <c r="AY129" s="20" t="s">
        <v>118</v>
      </c>
      <c r="BE129" s="143">
        <f>IF(U129="základná",N129,0)</f>
        <v>0</v>
      </c>
      <c r="BF129" s="143">
        <f>IF(U129="znížená",N129,0)</f>
        <v>0</v>
      </c>
      <c r="BG129" s="143">
        <f>IF(U129="zákl. prenesená",N129,0)</f>
        <v>0</v>
      </c>
      <c r="BH129" s="143">
        <f>IF(U129="zníž. prenesená",N129,0)</f>
        <v>0</v>
      </c>
      <c r="BI129" s="143">
        <f>IF(U129="nulová",N129,0)</f>
        <v>0</v>
      </c>
      <c r="BJ129" s="20" t="s">
        <v>124</v>
      </c>
      <c r="BK129" s="144">
        <f>ROUND(L129*K129,3)</f>
        <v>0</v>
      </c>
      <c r="BL129" s="20" t="s">
        <v>123</v>
      </c>
      <c r="BM129" s="20" t="s">
        <v>152</v>
      </c>
    </row>
    <row r="130" spans="2:65" s="1" customFormat="1" ht="25.5" customHeight="1">
      <c r="B130" s="134"/>
      <c r="C130" s="160" t="s">
        <v>153</v>
      </c>
      <c r="D130" s="160" t="s">
        <v>154</v>
      </c>
      <c r="E130" s="161" t="s">
        <v>155</v>
      </c>
      <c r="F130" s="206" t="s">
        <v>156</v>
      </c>
      <c r="G130" s="206"/>
      <c r="H130" s="206"/>
      <c r="I130" s="206"/>
      <c r="J130" s="162" t="s">
        <v>151</v>
      </c>
      <c r="K130" s="163">
        <v>28</v>
      </c>
      <c r="L130" s="207">
        <v>0</v>
      </c>
      <c r="M130" s="207"/>
      <c r="N130" s="207">
        <f>ROUND(L130*K130,3)</f>
        <v>0</v>
      </c>
      <c r="O130" s="205"/>
      <c r="P130" s="205"/>
      <c r="Q130" s="205"/>
      <c r="R130" s="139"/>
      <c r="T130" s="140" t="s">
        <v>5</v>
      </c>
      <c r="U130" s="42" t="s">
        <v>41</v>
      </c>
      <c r="V130" s="141">
        <v>0</v>
      </c>
      <c r="W130" s="141">
        <f>V130*K130</f>
        <v>0</v>
      </c>
      <c r="X130" s="141">
        <v>2.12E-2</v>
      </c>
      <c r="Y130" s="141">
        <f>X130*K130</f>
        <v>0.59360000000000002</v>
      </c>
      <c r="Z130" s="141">
        <v>0</v>
      </c>
      <c r="AA130" s="142">
        <f>Z130*K130</f>
        <v>0</v>
      </c>
      <c r="AR130" s="20" t="s">
        <v>153</v>
      </c>
      <c r="AT130" s="20" t="s">
        <v>154</v>
      </c>
      <c r="AU130" s="20" t="s">
        <v>124</v>
      </c>
      <c r="AY130" s="20" t="s">
        <v>118</v>
      </c>
      <c r="BE130" s="143">
        <f>IF(U130="základná",N130,0)</f>
        <v>0</v>
      </c>
      <c r="BF130" s="143">
        <f>IF(U130="znížená",N130,0)</f>
        <v>0</v>
      </c>
      <c r="BG130" s="143">
        <f>IF(U130="zákl. prenesená",N130,0)</f>
        <v>0</v>
      </c>
      <c r="BH130" s="143">
        <f>IF(U130="zníž. prenesená",N130,0)</f>
        <v>0</v>
      </c>
      <c r="BI130" s="143">
        <f>IF(U130="nulová",N130,0)</f>
        <v>0</v>
      </c>
      <c r="BJ130" s="20" t="s">
        <v>124</v>
      </c>
      <c r="BK130" s="144">
        <f>ROUND(L130*K130,3)</f>
        <v>0</v>
      </c>
      <c r="BL130" s="20" t="s">
        <v>123</v>
      </c>
      <c r="BM130" s="20" t="s">
        <v>157</v>
      </c>
    </row>
    <row r="131" spans="2:65" s="9" customFormat="1" ht="29.85" customHeight="1">
      <c r="B131" s="123"/>
      <c r="C131" s="124"/>
      <c r="D131" s="133" t="s">
        <v>100</v>
      </c>
      <c r="E131" s="133"/>
      <c r="F131" s="133"/>
      <c r="G131" s="133"/>
      <c r="H131" s="133"/>
      <c r="I131" s="133"/>
      <c r="J131" s="133"/>
      <c r="K131" s="133"/>
      <c r="L131" s="133"/>
      <c r="M131" s="133"/>
      <c r="N131" s="236">
        <f>BK131</f>
        <v>0</v>
      </c>
      <c r="O131" s="237"/>
      <c r="P131" s="237"/>
      <c r="Q131" s="237"/>
      <c r="R131" s="126"/>
      <c r="T131" s="127"/>
      <c r="U131" s="124"/>
      <c r="V131" s="124"/>
      <c r="W131" s="128">
        <f>SUM(W132:W139)</f>
        <v>84.183560999999997</v>
      </c>
      <c r="X131" s="124"/>
      <c r="Y131" s="128">
        <f>SUM(Y132:Y139)</f>
        <v>0</v>
      </c>
      <c r="Z131" s="124"/>
      <c r="AA131" s="129">
        <f>SUM(AA132:AA139)</f>
        <v>21.78</v>
      </c>
      <c r="AR131" s="130" t="s">
        <v>79</v>
      </c>
      <c r="AT131" s="131" t="s">
        <v>73</v>
      </c>
      <c r="AU131" s="131" t="s">
        <v>79</v>
      </c>
      <c r="AY131" s="130" t="s">
        <v>118</v>
      </c>
      <c r="BK131" s="132">
        <f>SUM(BK132:BK139)</f>
        <v>0</v>
      </c>
    </row>
    <row r="132" spans="2:65" s="1" customFormat="1" ht="25.5" customHeight="1">
      <c r="B132" s="134"/>
      <c r="C132" s="135" t="s">
        <v>158</v>
      </c>
      <c r="D132" s="135" t="s">
        <v>119</v>
      </c>
      <c r="E132" s="136" t="s">
        <v>159</v>
      </c>
      <c r="F132" s="204" t="s">
        <v>160</v>
      </c>
      <c r="G132" s="204"/>
      <c r="H132" s="204"/>
      <c r="I132" s="204"/>
      <c r="J132" s="137" t="s">
        <v>122</v>
      </c>
      <c r="K132" s="138">
        <v>6.6</v>
      </c>
      <c r="L132" s="205">
        <v>0</v>
      </c>
      <c r="M132" s="205"/>
      <c r="N132" s="205">
        <f>ROUND(L132*K132,3)</f>
        <v>0</v>
      </c>
      <c r="O132" s="205"/>
      <c r="P132" s="205"/>
      <c r="Q132" s="205"/>
      <c r="R132" s="139"/>
      <c r="T132" s="140" t="s">
        <v>5</v>
      </c>
      <c r="U132" s="42" t="s">
        <v>41</v>
      </c>
      <c r="V132" s="141">
        <v>5.1219999999999999</v>
      </c>
      <c r="W132" s="141">
        <f>V132*K132</f>
        <v>33.805199999999999</v>
      </c>
      <c r="X132" s="141">
        <v>0</v>
      </c>
      <c r="Y132" s="141">
        <f>X132*K132</f>
        <v>0</v>
      </c>
      <c r="Z132" s="141">
        <v>2.2000000000000002</v>
      </c>
      <c r="AA132" s="142">
        <f>Z132*K132</f>
        <v>14.52</v>
      </c>
      <c r="AR132" s="20" t="s">
        <v>123</v>
      </c>
      <c r="AT132" s="20" t="s">
        <v>119</v>
      </c>
      <c r="AU132" s="20" t="s">
        <v>124</v>
      </c>
      <c r="AY132" s="20" t="s">
        <v>118</v>
      </c>
      <c r="BE132" s="143">
        <f>IF(U132="základná",N132,0)</f>
        <v>0</v>
      </c>
      <c r="BF132" s="143">
        <f>IF(U132="znížená",N132,0)</f>
        <v>0</v>
      </c>
      <c r="BG132" s="143">
        <f>IF(U132="zákl. prenesená",N132,0)</f>
        <v>0</v>
      </c>
      <c r="BH132" s="143">
        <f>IF(U132="zníž. prenesená",N132,0)</f>
        <v>0</v>
      </c>
      <c r="BI132" s="143">
        <f>IF(U132="nulová",N132,0)</f>
        <v>0</v>
      </c>
      <c r="BJ132" s="20" t="s">
        <v>124</v>
      </c>
      <c r="BK132" s="144">
        <f>ROUND(L132*K132,3)</f>
        <v>0</v>
      </c>
      <c r="BL132" s="20" t="s">
        <v>123</v>
      </c>
      <c r="BM132" s="20" t="s">
        <v>161</v>
      </c>
    </row>
    <row r="133" spans="2:65" s="10" customFormat="1" ht="16.5" customHeight="1">
      <c r="B133" s="145"/>
      <c r="C133" s="146"/>
      <c r="D133" s="146"/>
      <c r="E133" s="147" t="s">
        <v>5</v>
      </c>
      <c r="F133" s="230" t="s">
        <v>162</v>
      </c>
      <c r="G133" s="231"/>
      <c r="H133" s="231"/>
      <c r="I133" s="231"/>
      <c r="J133" s="146"/>
      <c r="K133" s="148">
        <v>6.6</v>
      </c>
      <c r="L133" s="146"/>
      <c r="M133" s="146"/>
      <c r="N133" s="146"/>
      <c r="O133" s="146"/>
      <c r="P133" s="146"/>
      <c r="Q133" s="146"/>
      <c r="R133" s="149"/>
      <c r="T133" s="150"/>
      <c r="U133" s="146"/>
      <c r="V133" s="146"/>
      <c r="W133" s="146"/>
      <c r="X133" s="146"/>
      <c r="Y133" s="146"/>
      <c r="Z133" s="146"/>
      <c r="AA133" s="151"/>
      <c r="AT133" s="152" t="s">
        <v>127</v>
      </c>
      <c r="AU133" s="152" t="s">
        <v>124</v>
      </c>
      <c r="AV133" s="10" t="s">
        <v>124</v>
      </c>
      <c r="AW133" s="10" t="s">
        <v>30</v>
      </c>
      <c r="AX133" s="10" t="s">
        <v>79</v>
      </c>
      <c r="AY133" s="152" t="s">
        <v>118</v>
      </c>
    </row>
    <row r="134" spans="2:65" s="1" customFormat="1" ht="25.5" customHeight="1">
      <c r="B134" s="134"/>
      <c r="C134" s="135" t="s">
        <v>163</v>
      </c>
      <c r="D134" s="135" t="s">
        <v>119</v>
      </c>
      <c r="E134" s="136" t="s">
        <v>164</v>
      </c>
      <c r="F134" s="204" t="s">
        <v>165</v>
      </c>
      <c r="G134" s="204"/>
      <c r="H134" s="204"/>
      <c r="I134" s="204"/>
      <c r="J134" s="137" t="s">
        <v>122</v>
      </c>
      <c r="K134" s="138">
        <v>3.3</v>
      </c>
      <c r="L134" s="205">
        <v>0</v>
      </c>
      <c r="M134" s="205"/>
      <c r="N134" s="205">
        <f>ROUND(L134*K134,3)</f>
        <v>0</v>
      </c>
      <c r="O134" s="205"/>
      <c r="P134" s="205"/>
      <c r="Q134" s="205"/>
      <c r="R134" s="139"/>
      <c r="T134" s="140" t="s">
        <v>5</v>
      </c>
      <c r="U134" s="42" t="s">
        <v>41</v>
      </c>
      <c r="V134" s="141">
        <v>4.609</v>
      </c>
      <c r="W134" s="141">
        <f>V134*K134</f>
        <v>15.2097</v>
      </c>
      <c r="X134" s="141">
        <v>0</v>
      </c>
      <c r="Y134" s="141">
        <f>X134*K134</f>
        <v>0</v>
      </c>
      <c r="Z134" s="141">
        <v>2.2000000000000002</v>
      </c>
      <c r="AA134" s="142">
        <f>Z134*K134</f>
        <v>7.26</v>
      </c>
      <c r="AR134" s="20" t="s">
        <v>123</v>
      </c>
      <c r="AT134" s="20" t="s">
        <v>119</v>
      </c>
      <c r="AU134" s="20" t="s">
        <v>124</v>
      </c>
      <c r="AY134" s="20" t="s">
        <v>118</v>
      </c>
      <c r="BE134" s="143">
        <f>IF(U134="základná",N134,0)</f>
        <v>0</v>
      </c>
      <c r="BF134" s="143">
        <f>IF(U134="znížená",N134,0)</f>
        <v>0</v>
      </c>
      <c r="BG134" s="143">
        <f>IF(U134="zákl. prenesená",N134,0)</f>
        <v>0</v>
      </c>
      <c r="BH134" s="143">
        <f>IF(U134="zníž. prenesená",N134,0)</f>
        <v>0</v>
      </c>
      <c r="BI134" s="143">
        <f>IF(U134="nulová",N134,0)</f>
        <v>0</v>
      </c>
      <c r="BJ134" s="20" t="s">
        <v>124</v>
      </c>
      <c r="BK134" s="144">
        <f>ROUND(L134*K134,3)</f>
        <v>0</v>
      </c>
      <c r="BL134" s="20" t="s">
        <v>123</v>
      </c>
      <c r="BM134" s="20" t="s">
        <v>166</v>
      </c>
    </row>
    <row r="135" spans="2:65" s="10" customFormat="1" ht="16.5" customHeight="1">
      <c r="B135" s="145"/>
      <c r="C135" s="146"/>
      <c r="D135" s="146"/>
      <c r="E135" s="147" t="s">
        <v>5</v>
      </c>
      <c r="F135" s="230" t="s">
        <v>167</v>
      </c>
      <c r="G135" s="231"/>
      <c r="H135" s="231"/>
      <c r="I135" s="231"/>
      <c r="J135" s="146"/>
      <c r="K135" s="148">
        <v>3.3</v>
      </c>
      <c r="L135" s="146"/>
      <c r="M135" s="146"/>
      <c r="N135" s="146"/>
      <c r="O135" s="146"/>
      <c r="P135" s="146"/>
      <c r="Q135" s="146"/>
      <c r="R135" s="149"/>
      <c r="T135" s="150"/>
      <c r="U135" s="146"/>
      <c r="V135" s="146"/>
      <c r="W135" s="146"/>
      <c r="X135" s="146"/>
      <c r="Y135" s="146"/>
      <c r="Z135" s="146"/>
      <c r="AA135" s="151"/>
      <c r="AT135" s="152" t="s">
        <v>127</v>
      </c>
      <c r="AU135" s="152" t="s">
        <v>124</v>
      </c>
      <c r="AV135" s="10" t="s">
        <v>124</v>
      </c>
      <c r="AW135" s="10" t="s">
        <v>30</v>
      </c>
      <c r="AX135" s="10" t="s">
        <v>79</v>
      </c>
      <c r="AY135" s="152" t="s">
        <v>118</v>
      </c>
    </row>
    <row r="136" spans="2:65" s="1" customFormat="1" ht="25.5" customHeight="1">
      <c r="B136" s="134"/>
      <c r="C136" s="135" t="s">
        <v>168</v>
      </c>
      <c r="D136" s="135" t="s">
        <v>119</v>
      </c>
      <c r="E136" s="136" t="s">
        <v>169</v>
      </c>
      <c r="F136" s="204" t="s">
        <v>170</v>
      </c>
      <c r="G136" s="204"/>
      <c r="H136" s="204"/>
      <c r="I136" s="204"/>
      <c r="J136" s="137" t="s">
        <v>171</v>
      </c>
      <c r="K136" s="138">
        <v>22.077000000000002</v>
      </c>
      <c r="L136" s="205">
        <v>0</v>
      </c>
      <c r="M136" s="205"/>
      <c r="N136" s="205">
        <f>ROUND(L136*K136,3)</f>
        <v>0</v>
      </c>
      <c r="O136" s="205"/>
      <c r="P136" s="205"/>
      <c r="Q136" s="205"/>
      <c r="R136" s="139"/>
      <c r="T136" s="140" t="s">
        <v>5</v>
      </c>
      <c r="U136" s="42" t="s">
        <v>41</v>
      </c>
      <c r="V136" s="141">
        <v>0.59799999999999998</v>
      </c>
      <c r="W136" s="141">
        <f>V136*K136</f>
        <v>13.202046000000001</v>
      </c>
      <c r="X136" s="141">
        <v>0</v>
      </c>
      <c r="Y136" s="141">
        <f>X136*K136</f>
        <v>0</v>
      </c>
      <c r="Z136" s="141">
        <v>0</v>
      </c>
      <c r="AA136" s="142">
        <f>Z136*K136</f>
        <v>0</v>
      </c>
      <c r="AR136" s="20" t="s">
        <v>123</v>
      </c>
      <c r="AT136" s="20" t="s">
        <v>119</v>
      </c>
      <c r="AU136" s="20" t="s">
        <v>124</v>
      </c>
      <c r="AY136" s="20" t="s">
        <v>118</v>
      </c>
      <c r="BE136" s="143">
        <f>IF(U136="základná",N136,0)</f>
        <v>0</v>
      </c>
      <c r="BF136" s="143">
        <f>IF(U136="znížená",N136,0)</f>
        <v>0</v>
      </c>
      <c r="BG136" s="143">
        <f>IF(U136="zákl. prenesená",N136,0)</f>
        <v>0</v>
      </c>
      <c r="BH136" s="143">
        <f>IF(U136="zníž. prenesená",N136,0)</f>
        <v>0</v>
      </c>
      <c r="BI136" s="143">
        <f>IF(U136="nulová",N136,0)</f>
        <v>0</v>
      </c>
      <c r="BJ136" s="20" t="s">
        <v>124</v>
      </c>
      <c r="BK136" s="144">
        <f>ROUND(L136*K136,3)</f>
        <v>0</v>
      </c>
      <c r="BL136" s="20" t="s">
        <v>123</v>
      </c>
      <c r="BM136" s="20" t="s">
        <v>172</v>
      </c>
    </row>
    <row r="137" spans="2:65" s="1" customFormat="1" ht="25.5" customHeight="1">
      <c r="B137" s="134"/>
      <c r="C137" s="135" t="s">
        <v>173</v>
      </c>
      <c r="D137" s="135" t="s">
        <v>119</v>
      </c>
      <c r="E137" s="136" t="s">
        <v>174</v>
      </c>
      <c r="F137" s="204" t="s">
        <v>175</v>
      </c>
      <c r="G137" s="204"/>
      <c r="H137" s="204"/>
      <c r="I137" s="204"/>
      <c r="J137" s="137" t="s">
        <v>171</v>
      </c>
      <c r="K137" s="138">
        <v>331.15499999999997</v>
      </c>
      <c r="L137" s="205">
        <v>0</v>
      </c>
      <c r="M137" s="205"/>
      <c r="N137" s="205">
        <f>ROUND(L137*K137,3)</f>
        <v>0</v>
      </c>
      <c r="O137" s="205"/>
      <c r="P137" s="205"/>
      <c r="Q137" s="205"/>
      <c r="R137" s="139"/>
      <c r="T137" s="140" t="s">
        <v>5</v>
      </c>
      <c r="U137" s="42" t="s">
        <v>41</v>
      </c>
      <c r="V137" s="141">
        <v>7.0000000000000001E-3</v>
      </c>
      <c r="W137" s="141">
        <f>V137*K137</f>
        <v>2.318085</v>
      </c>
      <c r="X137" s="141">
        <v>0</v>
      </c>
      <c r="Y137" s="141">
        <f>X137*K137</f>
        <v>0</v>
      </c>
      <c r="Z137" s="141">
        <v>0</v>
      </c>
      <c r="AA137" s="142">
        <f>Z137*K137</f>
        <v>0</v>
      </c>
      <c r="AR137" s="20" t="s">
        <v>123</v>
      </c>
      <c r="AT137" s="20" t="s">
        <v>119</v>
      </c>
      <c r="AU137" s="20" t="s">
        <v>124</v>
      </c>
      <c r="AY137" s="20" t="s">
        <v>118</v>
      </c>
      <c r="BE137" s="143">
        <f>IF(U137="základná",N137,0)</f>
        <v>0</v>
      </c>
      <c r="BF137" s="143">
        <f>IF(U137="znížená",N137,0)</f>
        <v>0</v>
      </c>
      <c r="BG137" s="143">
        <f>IF(U137="zákl. prenesená",N137,0)</f>
        <v>0</v>
      </c>
      <c r="BH137" s="143">
        <f>IF(U137="zníž. prenesená",N137,0)</f>
        <v>0</v>
      </c>
      <c r="BI137" s="143">
        <f>IF(U137="nulová",N137,0)</f>
        <v>0</v>
      </c>
      <c r="BJ137" s="20" t="s">
        <v>124</v>
      </c>
      <c r="BK137" s="144">
        <f>ROUND(L137*K137,3)</f>
        <v>0</v>
      </c>
      <c r="BL137" s="20" t="s">
        <v>123</v>
      </c>
      <c r="BM137" s="20" t="s">
        <v>176</v>
      </c>
    </row>
    <row r="138" spans="2:65" s="1" customFormat="1" ht="25.5" customHeight="1">
      <c r="B138" s="134"/>
      <c r="C138" s="135" t="s">
        <v>177</v>
      </c>
      <c r="D138" s="135" t="s">
        <v>119</v>
      </c>
      <c r="E138" s="136" t="s">
        <v>178</v>
      </c>
      <c r="F138" s="204" t="s">
        <v>179</v>
      </c>
      <c r="G138" s="204"/>
      <c r="H138" s="204"/>
      <c r="I138" s="204"/>
      <c r="J138" s="137" t="s">
        <v>171</v>
      </c>
      <c r="K138" s="138">
        <v>22.077000000000002</v>
      </c>
      <c r="L138" s="205">
        <v>0</v>
      </c>
      <c r="M138" s="205"/>
      <c r="N138" s="205">
        <f>ROUND(L138*K138,3)</f>
        <v>0</v>
      </c>
      <c r="O138" s="205"/>
      <c r="P138" s="205"/>
      <c r="Q138" s="205"/>
      <c r="R138" s="139"/>
      <c r="T138" s="140" t="s">
        <v>5</v>
      </c>
      <c r="U138" s="42" t="s">
        <v>41</v>
      </c>
      <c r="V138" s="141">
        <v>0.89</v>
      </c>
      <c r="W138" s="141">
        <f>V138*K138</f>
        <v>19.648530000000001</v>
      </c>
      <c r="X138" s="141">
        <v>0</v>
      </c>
      <c r="Y138" s="141">
        <f>X138*K138</f>
        <v>0</v>
      </c>
      <c r="Z138" s="141">
        <v>0</v>
      </c>
      <c r="AA138" s="142">
        <f>Z138*K138</f>
        <v>0</v>
      </c>
      <c r="AR138" s="20" t="s">
        <v>123</v>
      </c>
      <c r="AT138" s="20" t="s">
        <v>119</v>
      </c>
      <c r="AU138" s="20" t="s">
        <v>124</v>
      </c>
      <c r="AY138" s="20" t="s">
        <v>118</v>
      </c>
      <c r="BE138" s="143">
        <f>IF(U138="základná",N138,0)</f>
        <v>0</v>
      </c>
      <c r="BF138" s="143">
        <f>IF(U138="znížená",N138,0)</f>
        <v>0</v>
      </c>
      <c r="BG138" s="143">
        <f>IF(U138="zákl. prenesená",N138,0)</f>
        <v>0</v>
      </c>
      <c r="BH138" s="143">
        <f>IF(U138="zníž. prenesená",N138,0)</f>
        <v>0</v>
      </c>
      <c r="BI138" s="143">
        <f>IF(U138="nulová",N138,0)</f>
        <v>0</v>
      </c>
      <c r="BJ138" s="20" t="s">
        <v>124</v>
      </c>
      <c r="BK138" s="144">
        <f>ROUND(L138*K138,3)</f>
        <v>0</v>
      </c>
      <c r="BL138" s="20" t="s">
        <v>123</v>
      </c>
      <c r="BM138" s="20" t="s">
        <v>180</v>
      </c>
    </row>
    <row r="139" spans="2:65" s="1" customFormat="1" ht="25.5" customHeight="1">
      <c r="B139" s="134"/>
      <c r="C139" s="135" t="s">
        <v>181</v>
      </c>
      <c r="D139" s="135" t="s">
        <v>119</v>
      </c>
      <c r="E139" s="136" t="s">
        <v>182</v>
      </c>
      <c r="F139" s="204" t="s">
        <v>183</v>
      </c>
      <c r="G139" s="204"/>
      <c r="H139" s="204"/>
      <c r="I139" s="204"/>
      <c r="J139" s="137" t="s">
        <v>171</v>
      </c>
      <c r="K139" s="138">
        <v>22.077000000000002</v>
      </c>
      <c r="L139" s="205">
        <v>0</v>
      </c>
      <c r="M139" s="205"/>
      <c r="N139" s="205">
        <f>ROUND(L139*K139,3)</f>
        <v>0</v>
      </c>
      <c r="O139" s="205"/>
      <c r="P139" s="205"/>
      <c r="Q139" s="205"/>
      <c r="R139" s="139"/>
      <c r="T139" s="140" t="s">
        <v>5</v>
      </c>
      <c r="U139" s="42" t="s">
        <v>41</v>
      </c>
      <c r="V139" s="141">
        <v>0</v>
      </c>
      <c r="W139" s="141">
        <f>V139*K139</f>
        <v>0</v>
      </c>
      <c r="X139" s="141">
        <v>0</v>
      </c>
      <c r="Y139" s="141">
        <f>X139*K139</f>
        <v>0</v>
      </c>
      <c r="Z139" s="141">
        <v>0</v>
      </c>
      <c r="AA139" s="142">
        <f>Z139*K139</f>
        <v>0</v>
      </c>
      <c r="AR139" s="20" t="s">
        <v>123</v>
      </c>
      <c r="AT139" s="20" t="s">
        <v>119</v>
      </c>
      <c r="AU139" s="20" t="s">
        <v>124</v>
      </c>
      <c r="AY139" s="20" t="s">
        <v>118</v>
      </c>
      <c r="BE139" s="143">
        <f>IF(U139="základná",N139,0)</f>
        <v>0</v>
      </c>
      <c r="BF139" s="143">
        <f>IF(U139="znížená",N139,0)</f>
        <v>0</v>
      </c>
      <c r="BG139" s="143">
        <f>IF(U139="zákl. prenesená",N139,0)</f>
        <v>0</v>
      </c>
      <c r="BH139" s="143">
        <f>IF(U139="zníž. prenesená",N139,0)</f>
        <v>0</v>
      </c>
      <c r="BI139" s="143">
        <f>IF(U139="nulová",N139,0)</f>
        <v>0</v>
      </c>
      <c r="BJ139" s="20" t="s">
        <v>124</v>
      </c>
      <c r="BK139" s="144">
        <f>ROUND(L139*K139,3)</f>
        <v>0</v>
      </c>
      <c r="BL139" s="20" t="s">
        <v>123</v>
      </c>
      <c r="BM139" s="20" t="s">
        <v>184</v>
      </c>
    </row>
    <row r="140" spans="2:65" s="9" customFormat="1" ht="29.85" customHeight="1">
      <c r="B140" s="123"/>
      <c r="C140" s="124"/>
      <c r="D140" s="133" t="s">
        <v>101</v>
      </c>
      <c r="E140" s="133"/>
      <c r="F140" s="133"/>
      <c r="G140" s="133"/>
      <c r="H140" s="133"/>
      <c r="I140" s="133"/>
      <c r="J140" s="133"/>
      <c r="K140" s="133"/>
      <c r="L140" s="133"/>
      <c r="M140" s="133"/>
      <c r="N140" s="236">
        <f>BK140</f>
        <v>0</v>
      </c>
      <c r="O140" s="237"/>
      <c r="P140" s="237"/>
      <c r="Q140" s="237"/>
      <c r="R140" s="126"/>
      <c r="T140" s="127"/>
      <c r="U140" s="124"/>
      <c r="V140" s="124"/>
      <c r="W140" s="128">
        <f>W141</f>
        <v>0.96765000000000001</v>
      </c>
      <c r="X140" s="124"/>
      <c r="Y140" s="128">
        <f>Y141</f>
        <v>0</v>
      </c>
      <c r="Z140" s="124"/>
      <c r="AA140" s="129">
        <f>AA141</f>
        <v>0</v>
      </c>
      <c r="AR140" s="130" t="s">
        <v>79</v>
      </c>
      <c r="AT140" s="131" t="s">
        <v>73</v>
      </c>
      <c r="AU140" s="131" t="s">
        <v>79</v>
      </c>
      <c r="AY140" s="130" t="s">
        <v>118</v>
      </c>
      <c r="BK140" s="132">
        <f>BK141</f>
        <v>0</v>
      </c>
    </row>
    <row r="141" spans="2:65" s="1" customFormat="1" ht="38.25" customHeight="1">
      <c r="B141" s="134"/>
      <c r="C141" s="135" t="s">
        <v>185</v>
      </c>
      <c r="D141" s="135" t="s">
        <v>119</v>
      </c>
      <c r="E141" s="136" t="s">
        <v>186</v>
      </c>
      <c r="F141" s="204" t="s">
        <v>187</v>
      </c>
      <c r="G141" s="204"/>
      <c r="H141" s="204"/>
      <c r="I141" s="204"/>
      <c r="J141" s="137" t="s">
        <v>171</v>
      </c>
      <c r="K141" s="138">
        <v>32.255000000000003</v>
      </c>
      <c r="L141" s="205">
        <v>0</v>
      </c>
      <c r="M141" s="205"/>
      <c r="N141" s="205">
        <f>ROUND(L141*K141,3)</f>
        <v>0</v>
      </c>
      <c r="O141" s="205"/>
      <c r="P141" s="205"/>
      <c r="Q141" s="205"/>
      <c r="R141" s="139"/>
      <c r="T141" s="140" t="s">
        <v>5</v>
      </c>
      <c r="U141" s="42" t="s">
        <v>41</v>
      </c>
      <c r="V141" s="141">
        <v>0.03</v>
      </c>
      <c r="W141" s="141">
        <f>V141*K141</f>
        <v>0.96765000000000001</v>
      </c>
      <c r="X141" s="141">
        <v>0</v>
      </c>
      <c r="Y141" s="141">
        <f>X141*K141</f>
        <v>0</v>
      </c>
      <c r="Z141" s="141">
        <v>0</v>
      </c>
      <c r="AA141" s="142">
        <f>Z141*K141</f>
        <v>0</v>
      </c>
      <c r="AR141" s="20" t="s">
        <v>123</v>
      </c>
      <c r="AT141" s="20" t="s">
        <v>119</v>
      </c>
      <c r="AU141" s="20" t="s">
        <v>124</v>
      </c>
      <c r="AY141" s="20" t="s">
        <v>118</v>
      </c>
      <c r="BE141" s="143">
        <f>IF(U141="základná",N141,0)</f>
        <v>0</v>
      </c>
      <c r="BF141" s="143">
        <f>IF(U141="znížená",N141,0)</f>
        <v>0</v>
      </c>
      <c r="BG141" s="143">
        <f>IF(U141="zákl. prenesená",N141,0)</f>
        <v>0</v>
      </c>
      <c r="BH141" s="143">
        <f>IF(U141="zníž. prenesená",N141,0)</f>
        <v>0</v>
      </c>
      <c r="BI141" s="143">
        <f>IF(U141="nulová",N141,0)</f>
        <v>0</v>
      </c>
      <c r="BJ141" s="20" t="s">
        <v>124</v>
      </c>
      <c r="BK141" s="144">
        <f>ROUND(L141*K141,3)</f>
        <v>0</v>
      </c>
      <c r="BL141" s="20" t="s">
        <v>123</v>
      </c>
      <c r="BM141" s="20" t="s">
        <v>188</v>
      </c>
    </row>
    <row r="142" spans="2:65" s="9" customFormat="1" ht="37.35" customHeight="1">
      <c r="B142" s="123"/>
      <c r="C142" s="124"/>
      <c r="D142" s="125" t="s">
        <v>102</v>
      </c>
      <c r="E142" s="125"/>
      <c r="F142" s="125"/>
      <c r="G142" s="125"/>
      <c r="H142" s="125"/>
      <c r="I142" s="125"/>
      <c r="J142" s="125"/>
      <c r="K142" s="125"/>
      <c r="L142" s="125"/>
      <c r="M142" s="125"/>
      <c r="N142" s="238">
        <f>BK142</f>
        <v>0</v>
      </c>
      <c r="O142" s="239"/>
      <c r="P142" s="239"/>
      <c r="Q142" s="239"/>
      <c r="R142" s="126"/>
      <c r="T142" s="127"/>
      <c r="U142" s="124"/>
      <c r="V142" s="124"/>
      <c r="W142" s="128">
        <f>W143</f>
        <v>31.697239999999997</v>
      </c>
      <c r="X142" s="124"/>
      <c r="Y142" s="128">
        <f>Y143</f>
        <v>2.0099999999999998</v>
      </c>
      <c r="Z142" s="124"/>
      <c r="AA142" s="129">
        <f>AA143</f>
        <v>0.29699999999999999</v>
      </c>
      <c r="AR142" s="130" t="s">
        <v>124</v>
      </c>
      <c r="AT142" s="131" t="s">
        <v>73</v>
      </c>
      <c r="AU142" s="131" t="s">
        <v>74</v>
      </c>
      <c r="AY142" s="130" t="s">
        <v>118</v>
      </c>
      <c r="BK142" s="132">
        <f>BK143</f>
        <v>0</v>
      </c>
    </row>
    <row r="143" spans="2:65" s="9" customFormat="1" ht="19.899999999999999" customHeight="1">
      <c r="B143" s="123"/>
      <c r="C143" s="124"/>
      <c r="D143" s="133" t="s">
        <v>103</v>
      </c>
      <c r="E143" s="133"/>
      <c r="F143" s="133"/>
      <c r="G143" s="133"/>
      <c r="H143" s="133"/>
      <c r="I143" s="133"/>
      <c r="J143" s="133"/>
      <c r="K143" s="133"/>
      <c r="L143" s="133"/>
      <c r="M143" s="133"/>
      <c r="N143" s="228">
        <f>BK143</f>
        <v>0</v>
      </c>
      <c r="O143" s="229"/>
      <c r="P143" s="229"/>
      <c r="Q143" s="229"/>
      <c r="R143" s="126"/>
      <c r="T143" s="127"/>
      <c r="U143" s="124"/>
      <c r="V143" s="124"/>
      <c r="W143" s="128">
        <f>SUM(W144:W147)</f>
        <v>31.697239999999997</v>
      </c>
      <c r="X143" s="124"/>
      <c r="Y143" s="128">
        <f>SUM(Y144:Y147)</f>
        <v>2.0099999999999998</v>
      </c>
      <c r="Z143" s="124"/>
      <c r="AA143" s="129">
        <f>SUM(AA144:AA147)</f>
        <v>0.29699999999999999</v>
      </c>
      <c r="AR143" s="130" t="s">
        <v>124</v>
      </c>
      <c r="AT143" s="131" t="s">
        <v>73</v>
      </c>
      <c r="AU143" s="131" t="s">
        <v>79</v>
      </c>
      <c r="AY143" s="130" t="s">
        <v>118</v>
      </c>
      <c r="BK143" s="132">
        <f>SUM(BK144:BK147)</f>
        <v>0</v>
      </c>
    </row>
    <row r="144" spans="2:65" s="1" customFormat="1" ht="38.25" customHeight="1">
      <c r="B144" s="134"/>
      <c r="C144" s="135" t="s">
        <v>189</v>
      </c>
      <c r="D144" s="135" t="s">
        <v>119</v>
      </c>
      <c r="E144" s="136" t="s">
        <v>190</v>
      </c>
      <c r="F144" s="204" t="s">
        <v>191</v>
      </c>
      <c r="G144" s="204"/>
      <c r="H144" s="204"/>
      <c r="I144" s="204"/>
      <c r="J144" s="137" t="s">
        <v>192</v>
      </c>
      <c r="K144" s="138">
        <v>33.5</v>
      </c>
      <c r="L144" s="205">
        <v>0</v>
      </c>
      <c r="M144" s="205"/>
      <c r="N144" s="205">
        <f>ROUND(L144*K144,3)</f>
        <v>0</v>
      </c>
      <c r="O144" s="205"/>
      <c r="P144" s="205"/>
      <c r="Q144" s="205"/>
      <c r="R144" s="139"/>
      <c r="T144" s="140" t="s">
        <v>5</v>
      </c>
      <c r="U144" s="42" t="s">
        <v>41</v>
      </c>
      <c r="V144" s="141">
        <v>0.46726000000000001</v>
      </c>
      <c r="W144" s="141">
        <f>V144*K144</f>
        <v>15.65321</v>
      </c>
      <c r="X144" s="141">
        <v>0</v>
      </c>
      <c r="Y144" s="141">
        <f>X144*K144</f>
        <v>0</v>
      </c>
      <c r="Z144" s="141">
        <v>0</v>
      </c>
      <c r="AA144" s="142">
        <f>Z144*K144</f>
        <v>0</v>
      </c>
      <c r="AR144" s="20" t="s">
        <v>189</v>
      </c>
      <c r="AT144" s="20" t="s">
        <v>119</v>
      </c>
      <c r="AU144" s="20" t="s">
        <v>124</v>
      </c>
      <c r="AY144" s="20" t="s">
        <v>118</v>
      </c>
      <c r="BE144" s="143">
        <f>IF(U144="základná",N144,0)</f>
        <v>0</v>
      </c>
      <c r="BF144" s="143">
        <f>IF(U144="znížená",N144,0)</f>
        <v>0</v>
      </c>
      <c r="BG144" s="143">
        <f>IF(U144="zákl. prenesená",N144,0)</f>
        <v>0</v>
      </c>
      <c r="BH144" s="143">
        <f>IF(U144="zníž. prenesená",N144,0)</f>
        <v>0</v>
      </c>
      <c r="BI144" s="143">
        <f>IF(U144="nulová",N144,0)</f>
        <v>0</v>
      </c>
      <c r="BJ144" s="20" t="s">
        <v>124</v>
      </c>
      <c r="BK144" s="144">
        <f>ROUND(L144*K144,3)</f>
        <v>0</v>
      </c>
      <c r="BL144" s="20" t="s">
        <v>189</v>
      </c>
      <c r="BM144" s="20" t="s">
        <v>193</v>
      </c>
    </row>
    <row r="145" spans="2:65" s="1" customFormat="1" ht="25.5" customHeight="1">
      <c r="B145" s="134"/>
      <c r="C145" s="160" t="s">
        <v>194</v>
      </c>
      <c r="D145" s="160" t="s">
        <v>154</v>
      </c>
      <c r="E145" s="161" t="s">
        <v>195</v>
      </c>
      <c r="F145" s="206" t="s">
        <v>196</v>
      </c>
      <c r="G145" s="206"/>
      <c r="H145" s="206"/>
      <c r="I145" s="206"/>
      <c r="J145" s="162" t="s">
        <v>192</v>
      </c>
      <c r="K145" s="163">
        <v>33.5</v>
      </c>
      <c r="L145" s="207">
        <v>0</v>
      </c>
      <c r="M145" s="207"/>
      <c r="N145" s="207">
        <f>ROUND(L145*K145,3)</f>
        <v>0</v>
      </c>
      <c r="O145" s="205"/>
      <c r="P145" s="205"/>
      <c r="Q145" s="205"/>
      <c r="R145" s="139"/>
      <c r="T145" s="140" t="s">
        <v>5</v>
      </c>
      <c r="U145" s="42" t="s">
        <v>41</v>
      </c>
      <c r="V145" s="141">
        <v>0</v>
      </c>
      <c r="W145" s="141">
        <f>V145*K145</f>
        <v>0</v>
      </c>
      <c r="X145" s="141">
        <v>0.06</v>
      </c>
      <c r="Y145" s="141">
        <f>X145*K145</f>
        <v>2.0099999999999998</v>
      </c>
      <c r="Z145" s="141">
        <v>0</v>
      </c>
      <c r="AA145" s="142">
        <f>Z145*K145</f>
        <v>0</v>
      </c>
      <c r="AR145" s="20" t="s">
        <v>197</v>
      </c>
      <c r="AT145" s="20" t="s">
        <v>154</v>
      </c>
      <c r="AU145" s="20" t="s">
        <v>124</v>
      </c>
      <c r="AY145" s="20" t="s">
        <v>118</v>
      </c>
      <c r="BE145" s="143">
        <f>IF(U145="základná",N145,0)</f>
        <v>0</v>
      </c>
      <c r="BF145" s="143">
        <f>IF(U145="znížená",N145,0)</f>
        <v>0</v>
      </c>
      <c r="BG145" s="143">
        <f>IF(U145="zákl. prenesená",N145,0)</f>
        <v>0</v>
      </c>
      <c r="BH145" s="143">
        <f>IF(U145="zníž. prenesená",N145,0)</f>
        <v>0</v>
      </c>
      <c r="BI145" s="143">
        <f>IF(U145="nulová",N145,0)</f>
        <v>0</v>
      </c>
      <c r="BJ145" s="20" t="s">
        <v>124</v>
      </c>
      <c r="BK145" s="144">
        <f>ROUND(L145*K145,3)</f>
        <v>0</v>
      </c>
      <c r="BL145" s="20" t="s">
        <v>189</v>
      </c>
      <c r="BM145" s="20" t="s">
        <v>198</v>
      </c>
    </row>
    <row r="146" spans="2:65" s="1" customFormat="1" ht="25.5" customHeight="1">
      <c r="B146" s="134"/>
      <c r="C146" s="135" t="s">
        <v>199</v>
      </c>
      <c r="D146" s="135" t="s">
        <v>119</v>
      </c>
      <c r="E146" s="136" t="s">
        <v>200</v>
      </c>
      <c r="F146" s="204" t="s">
        <v>201</v>
      </c>
      <c r="G146" s="204"/>
      <c r="H146" s="204"/>
      <c r="I146" s="204"/>
      <c r="J146" s="137" t="s">
        <v>192</v>
      </c>
      <c r="K146" s="138">
        <v>33</v>
      </c>
      <c r="L146" s="205">
        <v>0</v>
      </c>
      <c r="M146" s="205"/>
      <c r="N146" s="205">
        <f>ROUND(L146*K146,3)</f>
        <v>0</v>
      </c>
      <c r="O146" s="205"/>
      <c r="P146" s="205"/>
      <c r="Q146" s="205"/>
      <c r="R146" s="139"/>
      <c r="T146" s="140" t="s">
        <v>5</v>
      </c>
      <c r="U146" s="42" t="s">
        <v>41</v>
      </c>
      <c r="V146" s="141">
        <v>0.28499999999999998</v>
      </c>
      <c r="W146" s="141">
        <f>V146*K146</f>
        <v>9.4049999999999994</v>
      </c>
      <c r="X146" s="141">
        <v>0</v>
      </c>
      <c r="Y146" s="141">
        <f>X146*K146</f>
        <v>0</v>
      </c>
      <c r="Z146" s="141">
        <v>8.9999999999999993E-3</v>
      </c>
      <c r="AA146" s="142">
        <f>Z146*K146</f>
        <v>0.29699999999999999</v>
      </c>
      <c r="AR146" s="20" t="s">
        <v>189</v>
      </c>
      <c r="AT146" s="20" t="s">
        <v>119</v>
      </c>
      <c r="AU146" s="20" t="s">
        <v>124</v>
      </c>
      <c r="AY146" s="20" t="s">
        <v>118</v>
      </c>
      <c r="BE146" s="143">
        <f>IF(U146="základná",N146,0)</f>
        <v>0</v>
      </c>
      <c r="BF146" s="143">
        <f>IF(U146="znížená",N146,0)</f>
        <v>0</v>
      </c>
      <c r="BG146" s="143">
        <f>IF(U146="zákl. prenesená",N146,0)</f>
        <v>0</v>
      </c>
      <c r="BH146" s="143">
        <f>IF(U146="zníž. prenesená",N146,0)</f>
        <v>0</v>
      </c>
      <c r="BI146" s="143">
        <f>IF(U146="nulová",N146,0)</f>
        <v>0</v>
      </c>
      <c r="BJ146" s="20" t="s">
        <v>124</v>
      </c>
      <c r="BK146" s="144">
        <f>ROUND(L146*K146,3)</f>
        <v>0</v>
      </c>
      <c r="BL146" s="20" t="s">
        <v>189</v>
      </c>
      <c r="BM146" s="20" t="s">
        <v>202</v>
      </c>
    </row>
    <row r="147" spans="2:65" s="1" customFormat="1" ht="38.25" customHeight="1">
      <c r="B147" s="134"/>
      <c r="C147" s="135" t="s">
        <v>203</v>
      </c>
      <c r="D147" s="135" t="s">
        <v>119</v>
      </c>
      <c r="E147" s="136" t="s">
        <v>204</v>
      </c>
      <c r="F147" s="204" t="s">
        <v>205</v>
      </c>
      <c r="G147" s="204"/>
      <c r="H147" s="204"/>
      <c r="I147" s="204"/>
      <c r="J147" s="137" t="s">
        <v>171</v>
      </c>
      <c r="K147" s="138">
        <v>2.0099999999999998</v>
      </c>
      <c r="L147" s="205">
        <v>0</v>
      </c>
      <c r="M147" s="205"/>
      <c r="N147" s="205">
        <f>ROUND(L147*K147,3)</f>
        <v>0</v>
      </c>
      <c r="O147" s="205"/>
      <c r="P147" s="205"/>
      <c r="Q147" s="205"/>
      <c r="R147" s="139"/>
      <c r="T147" s="140" t="s">
        <v>5</v>
      </c>
      <c r="U147" s="164" t="s">
        <v>41</v>
      </c>
      <c r="V147" s="165">
        <v>3.3029999999999999</v>
      </c>
      <c r="W147" s="165">
        <f>V147*K147</f>
        <v>6.6390299999999991</v>
      </c>
      <c r="X147" s="165">
        <v>0</v>
      </c>
      <c r="Y147" s="165">
        <f>X147*K147</f>
        <v>0</v>
      </c>
      <c r="Z147" s="165">
        <v>0</v>
      </c>
      <c r="AA147" s="166">
        <f>Z147*K147</f>
        <v>0</v>
      </c>
      <c r="AR147" s="20" t="s">
        <v>189</v>
      </c>
      <c r="AT147" s="20" t="s">
        <v>119</v>
      </c>
      <c r="AU147" s="20" t="s">
        <v>124</v>
      </c>
      <c r="AY147" s="20" t="s">
        <v>118</v>
      </c>
      <c r="BE147" s="143">
        <f>IF(U147="základná",N147,0)</f>
        <v>0</v>
      </c>
      <c r="BF147" s="143">
        <f>IF(U147="znížená",N147,0)</f>
        <v>0</v>
      </c>
      <c r="BG147" s="143">
        <f>IF(U147="zákl. prenesená",N147,0)</f>
        <v>0</v>
      </c>
      <c r="BH147" s="143">
        <f>IF(U147="zníž. prenesená",N147,0)</f>
        <v>0</v>
      </c>
      <c r="BI147" s="143">
        <f>IF(U147="nulová",N147,0)</f>
        <v>0</v>
      </c>
      <c r="BJ147" s="20" t="s">
        <v>124</v>
      </c>
      <c r="BK147" s="144">
        <f>ROUND(L147*K147,3)</f>
        <v>0</v>
      </c>
      <c r="BL147" s="20" t="s">
        <v>189</v>
      </c>
      <c r="BM147" s="20" t="s">
        <v>206</v>
      </c>
    </row>
    <row r="148" spans="2:65" s="1" customFormat="1" ht="6.95" customHeight="1">
      <c r="B148" s="57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8"/>
      <c r="N148" s="58"/>
      <c r="O148" s="58"/>
      <c r="P148" s="58"/>
      <c r="Q148" s="58"/>
      <c r="R148" s="59"/>
    </row>
  </sheetData>
  <mergeCells count="126">
    <mergeCell ref="S2:AC2"/>
    <mergeCell ref="N140:Q140"/>
    <mergeCell ref="F141:I141"/>
    <mergeCell ref="L141:M141"/>
    <mergeCell ref="N141:Q141"/>
    <mergeCell ref="N142:Q142"/>
    <mergeCell ref="N143:Q143"/>
    <mergeCell ref="H1:K1"/>
    <mergeCell ref="C2:Q2"/>
    <mergeCell ref="C4:Q4"/>
    <mergeCell ref="F6:P6"/>
    <mergeCell ref="O8:P8"/>
    <mergeCell ref="O10:P10"/>
    <mergeCell ref="O11:P11"/>
    <mergeCell ref="O13:P13"/>
    <mergeCell ref="O14:P14"/>
    <mergeCell ref="O16:P16"/>
    <mergeCell ref="O17:P17"/>
    <mergeCell ref="O19:P19"/>
    <mergeCell ref="O20:P20"/>
    <mergeCell ref="E23:L23"/>
    <mergeCell ref="F133:I133"/>
    <mergeCell ref="F134:I134"/>
    <mergeCell ref="L134:M134"/>
    <mergeCell ref="N134:Q134"/>
    <mergeCell ref="F135:I135"/>
    <mergeCell ref="F139:I139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L139:M139"/>
    <mergeCell ref="N139:Q139"/>
    <mergeCell ref="F132:I132"/>
    <mergeCell ref="L129:M129"/>
    <mergeCell ref="N129:Q129"/>
    <mergeCell ref="F130:I130"/>
    <mergeCell ref="L130:M130"/>
    <mergeCell ref="N130:Q130"/>
    <mergeCell ref="L132:M132"/>
    <mergeCell ref="N132:Q132"/>
    <mergeCell ref="N128:Q128"/>
    <mergeCell ref="N131:Q131"/>
    <mergeCell ref="F126:I126"/>
    <mergeCell ref="F124:I124"/>
    <mergeCell ref="L124:M124"/>
    <mergeCell ref="F125:I125"/>
    <mergeCell ref="F127:I127"/>
    <mergeCell ref="L127:M127"/>
    <mergeCell ref="N127:Q127"/>
    <mergeCell ref="N123:Q123"/>
    <mergeCell ref="F129:I129"/>
    <mergeCell ref="N124:Q124"/>
    <mergeCell ref="N115:Q115"/>
    <mergeCell ref="N116:Q116"/>
    <mergeCell ref="N117:Q117"/>
    <mergeCell ref="F118:I118"/>
    <mergeCell ref="F121:I121"/>
    <mergeCell ref="L118:M118"/>
    <mergeCell ref="N118:Q118"/>
    <mergeCell ref="F119:I119"/>
    <mergeCell ref="F120:I120"/>
    <mergeCell ref="L120:M120"/>
    <mergeCell ref="N120:Q120"/>
    <mergeCell ref="L121:M121"/>
    <mergeCell ref="N121:Q121"/>
    <mergeCell ref="L122:M122"/>
    <mergeCell ref="N122:Q122"/>
    <mergeCell ref="F122:I122"/>
    <mergeCell ref="L99:Q99"/>
    <mergeCell ref="C105:Q105"/>
    <mergeCell ref="F107:P107"/>
    <mergeCell ref="M109:P109"/>
    <mergeCell ref="M111:Q111"/>
    <mergeCell ref="M112:Q112"/>
    <mergeCell ref="L114:M114"/>
    <mergeCell ref="N114:Q114"/>
    <mergeCell ref="F114:I114"/>
    <mergeCell ref="N97:Q97"/>
    <mergeCell ref="M83:Q83"/>
    <mergeCell ref="M82:Q82"/>
    <mergeCell ref="N85:Q85"/>
    <mergeCell ref="N87:Q87"/>
    <mergeCell ref="N88:Q88"/>
    <mergeCell ref="N89:Q89"/>
    <mergeCell ref="N90:Q90"/>
    <mergeCell ref="N91:Q91"/>
    <mergeCell ref="N92:Q92"/>
    <mergeCell ref="N93:Q93"/>
    <mergeCell ref="N94:Q94"/>
    <mergeCell ref="N95:Q95"/>
    <mergeCell ref="H34:J34"/>
    <mergeCell ref="M34:P34"/>
    <mergeCell ref="H35:J35"/>
    <mergeCell ref="M35:P35"/>
    <mergeCell ref="L37:P37"/>
    <mergeCell ref="C76:Q76"/>
    <mergeCell ref="F78:P78"/>
    <mergeCell ref="C85:G85"/>
    <mergeCell ref="M80:P80"/>
    <mergeCell ref="M27:P27"/>
    <mergeCell ref="M26:P26"/>
    <mergeCell ref="M29:P29"/>
    <mergeCell ref="H31:J31"/>
    <mergeCell ref="M31:P31"/>
    <mergeCell ref="H32:J32"/>
    <mergeCell ref="M32:P32"/>
    <mergeCell ref="H33:J33"/>
    <mergeCell ref="M33:P33"/>
    <mergeCell ref="F147:I147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L147:M147"/>
    <mergeCell ref="N147:Q147"/>
  </mergeCells>
  <hyperlinks>
    <hyperlink ref="F1:G1" location="C2" display="1) Krycí list rozpočtu"/>
    <hyperlink ref="H1:K1" location="C85" display="2) Rekapitulácia rozpočtu"/>
    <hyperlink ref="L1" location="C114" display="3) Rozpočet"/>
    <hyperlink ref="S1:T1" location="'Rekapitulácia stavby'!C2" display="Rekapitulácia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01 - Autobusová zástavka ...</vt:lpstr>
      <vt:lpstr>'01 - Autobusová zástavka ...'!Názvy_tlače</vt:lpstr>
      <vt:lpstr>'Rekapitulácia stavby'!Názvy_tlače</vt:lpstr>
      <vt:lpstr>'01 - Autobusová zástavka ...'!Oblasť_tlače</vt:lpstr>
      <vt:lpstr>'Rekapitulácia stavby'!Oblasť_tlače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Medvecová</dc:creator>
  <cp:lastModifiedBy>Martina Medvecová</cp:lastModifiedBy>
  <dcterms:created xsi:type="dcterms:W3CDTF">2019-06-17T12:42:05Z</dcterms:created>
  <dcterms:modified xsi:type="dcterms:W3CDTF">2019-08-08T11:09:15Z</dcterms:modified>
</cp:coreProperties>
</file>