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potkany\_work\2022_02_xxxx_norske-fondy\01_KOR\out\230113_pozVO_osvetlenie\220826_new\"/>
    </mc:Choice>
  </mc:AlternateContent>
  <xr:revisionPtr revIDLastSave="0" documentId="13_ncr:1_{4105C1D0-573E-4433-B004-2EB80996AF2C}" xr6:coauthVersionLast="47" xr6:coauthVersionMax="47" xr10:uidLastSave="{00000000-0000-0000-0000-000000000000}"/>
  <bookViews>
    <workbookView xWindow="-21210" yWindow="705" windowWidth="12210" windowHeight="15225" activeTab="1" xr2:uid="{00000000-000D-0000-FFFF-FFFF00000000}"/>
  </bookViews>
  <sheets>
    <sheet name="Rekapitulácia stavby" sheetId="1" r:id="rId1"/>
    <sheet name="02 - Verejné osvetlenie - inšta" sheetId="2" r:id="rId2"/>
  </sheets>
  <definedNames>
    <definedName name="_xlnm._FilterDatabase" localSheetId="1" hidden="1">'02 - Verejné osvetlenie - inšta'!$C$119:$K$133</definedName>
    <definedName name="_xlnm.Print_Titles" localSheetId="1">'02 - Verejné osvetlenie - inšta'!$119:$119</definedName>
    <definedName name="_xlnm.Print_Titles" localSheetId="0">'Rekapitulácia stavby'!$92:$92</definedName>
    <definedName name="_xlnm.Print_Area" localSheetId="1">'02 - Verejné osvetlenie - inšta'!$C$4:$J$76,'02 - Verejné osvetlenie - inšta'!$C$107:$J$133</definedName>
    <definedName name="_xlnm.Print_Area" localSheetId="0">'Rekapitulácia stavby'!$D$4:$AO$76,'Rekapitulácia stavby'!$C$82:$AQ$96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4" i="1" l="1"/>
  <c r="J37" i="2"/>
  <c r="J36" i="2"/>
  <c r="AY95" i="1"/>
  <c r="J35" i="2"/>
  <c r="AX95" i="1"/>
  <c r="BI133" i="2"/>
  <c r="BH133" i="2"/>
  <c r="BG133" i="2"/>
  <c r="BE133" i="2"/>
  <c r="T133" i="2"/>
  <c r="T132" i="2" s="1"/>
  <c r="R133" i="2"/>
  <c r="R132" i="2"/>
  <c r="P133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F114" i="2"/>
  <c r="E112" i="2"/>
  <c r="F89" i="2"/>
  <c r="E87" i="2"/>
  <c r="J24" i="2"/>
  <c r="E24" i="2"/>
  <c r="J117" i="2"/>
  <c r="J23" i="2"/>
  <c r="J21" i="2"/>
  <c r="E21" i="2"/>
  <c r="J116" i="2" s="1"/>
  <c r="J20" i="2"/>
  <c r="J18" i="2"/>
  <c r="E18" i="2"/>
  <c r="F117" i="2"/>
  <c r="J17" i="2"/>
  <c r="J15" i="2"/>
  <c r="E15" i="2"/>
  <c r="F116" i="2"/>
  <c r="J14" i="2"/>
  <c r="J12" i="2"/>
  <c r="J114" i="2" s="1"/>
  <c r="E7" i="2"/>
  <c r="E110" i="2" s="1"/>
  <c r="L90" i="1"/>
  <c r="AM90" i="1"/>
  <c r="AM89" i="1"/>
  <c r="L89" i="1"/>
  <c r="AM87" i="1"/>
  <c r="L87" i="1"/>
  <c r="L85" i="1"/>
  <c r="BK131" i="2"/>
  <c r="J129" i="2"/>
  <c r="J126" i="2"/>
  <c r="J125" i="2"/>
  <c r="BK133" i="2"/>
  <c r="J131" i="2"/>
  <c r="BK129" i="2"/>
  <c r="BK126" i="2"/>
  <c r="J123" i="2"/>
  <c r="J133" i="2"/>
  <c r="BK130" i="2"/>
  <c r="J130" i="2"/>
  <c r="J127" i="2"/>
  <c r="J124" i="2"/>
  <c r="J33" i="2"/>
  <c r="BK123" i="2"/>
  <c r="BK127" i="2"/>
  <c r="BK124" i="2"/>
  <c r="AS94" i="1"/>
  <c r="BK125" i="2"/>
  <c r="F35" i="2" l="1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T122" i="2"/>
  <c r="P128" i="2"/>
  <c r="R122" i="2"/>
  <c r="BK128" i="2"/>
  <c r="J128" i="2" s="1"/>
  <c r="J99" i="2" s="1"/>
  <c r="BK122" i="2"/>
  <c r="J122" i="2" s="1"/>
  <c r="J98" i="2" s="1"/>
  <c r="R128" i="2"/>
  <c r="P122" i="2"/>
  <c r="P121" i="2"/>
  <c r="P120" i="2" s="1"/>
  <c r="AU95" i="1" s="1"/>
  <c r="AU94" i="1" s="1"/>
  <c r="T128" i="2"/>
  <c r="BK132" i="2"/>
  <c r="J132" i="2" s="1"/>
  <c r="J100" i="2" s="1"/>
  <c r="E85" i="2"/>
  <c r="J89" i="2"/>
  <c r="F91" i="2"/>
  <c r="J91" i="2"/>
  <c r="F92" i="2"/>
  <c r="J92" i="2"/>
  <c r="BF123" i="2"/>
  <c r="BF124" i="2"/>
  <c r="BF125" i="2"/>
  <c r="BF126" i="2"/>
  <c r="BF127" i="2"/>
  <c r="BF129" i="2"/>
  <c r="BF130" i="2"/>
  <c r="BF131" i="2"/>
  <c r="BF133" i="2"/>
  <c r="AV95" i="1"/>
  <c r="R121" i="2" l="1"/>
  <c r="R120" i="2"/>
  <c r="T121" i="2"/>
  <c r="T120" i="2"/>
  <c r="BK121" i="2"/>
  <c r="J121" i="2"/>
  <c r="J97" i="2" s="1"/>
  <c r="AX94" i="1"/>
  <c r="F34" i="2"/>
  <c r="BA95" i="1" s="1"/>
  <c r="BA94" i="1" s="1"/>
  <c r="W30" i="1" s="1"/>
  <c r="J34" i="2"/>
  <c r="AW95" i="1" s="1"/>
  <c r="AT95" i="1" s="1"/>
  <c r="AV94" i="1"/>
  <c r="AK29" i="1" s="1"/>
  <c r="AY94" i="1"/>
  <c r="BK120" i="2" l="1"/>
  <c r="J120" i="2" s="1"/>
  <c r="J96" i="2" s="1"/>
  <c r="AW94" i="1"/>
  <c r="AK30" i="1" s="1"/>
  <c r="J30" i="2" l="1"/>
  <c r="AG95" i="1"/>
  <c r="AG94" i="1" s="1"/>
  <c r="AT94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<sst xmlns="http://schemas.openxmlformats.org/spreadsheetml/2006/main" count="406" uniqueCount="158">
  <si>
    <t>Export Komplet</t>
  </si>
  <si>
    <t/>
  </si>
  <si>
    <t>2.0</t>
  </si>
  <si>
    <t>False</t>
  </si>
  <si>
    <t>{e196151b-eef8-4b06-8461-a30b8c88628b}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</si>
  <si>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</si>
  <si>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</si>
  <si>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</si>
  <si>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</si>
  <si>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</si>
  <si>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</si>
  <si>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</si>
  <si>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</si>
  <si>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IMPORT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</si>
  <si>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</si>
  <si>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</si>
  <si>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</si>
  <si>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</si>
  <si>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</si>
  <si>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</si>
  <si>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13. 1. 2023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</si>
  <si>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</si>
  <si>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</si>
  <si>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</si>
  <si>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</si>
  <si>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</si>
  <si>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</si>
  <si>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</si>
  <si>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</si>
  <si>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</si>
  <si>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</si>
  <si>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</si>
  <si>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</si>
  <si>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</si>
  <si>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</si>
  <si>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</si>
  <si>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</si>
  <si>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</si>
  <si>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</si>
  <si>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</si>
  <si>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</si>
  <si>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</si>
  <si>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</si>
  <si>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</si>
  <si>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</si>
  <si>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</si>
  <si>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</si>
  <si>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</si>
  <si>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</si>
  <si>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</si>
  <si>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</si>
  <si>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</si>
  <si>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</si>
  <si>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</si>
  <si>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</si>
  <si>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</si>
  <si>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</si>
  <si>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</si>
  <si>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</si>
  <si>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</si>
  <si>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</si>
  <si>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</si>
  <si>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</si>
  <si>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</si>
  <si>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</si>
  <si>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</si>
  <si>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</si>
  <si>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</si>
  <si>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</si>
  <si>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</si>
  <si>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</si>
  <si>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</si>
  <si>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</si>
  <si>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</si>
  <si>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02</t>
  </si>
  <si>
    <t>STA</t>
  </si>
  <si>
    <t>1</t>
  </si>
  <si>
    <t>{41786c12-e35b-4a3b-96d6-bc9ef50bf656}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</si>
  <si>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</si>
  <si>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</si>
  <si>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</si>
  <si>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</si>
  <si>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</si>
  <si>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</si>
  <si>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</si>
  <si>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</si>
  <si>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</si>
  <si>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pri extr.mont.prácach</t>
  </si>
  <si>
    <t xml:space="preserve">    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</si>
  <si>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</si>
  <si>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</si>
  <si>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</si>
  <si>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</si>
  <si>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</si>
  <si>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</si>
  <si>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</si>
  <si>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</si>
  <si>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</si>
  <si>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</si>
  <si>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</si>
  <si>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</si>
  <si>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</si>
  <si>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M</t>
  </si>
  <si>
    <t>Práce a dodávky M</t>
  </si>
  <si>
    <t>3</t>
  </si>
  <si>
    <t>ROZPOCET</t>
  </si>
  <si>
    <t>21-M</t>
  </si>
  <si>
    <t>Elektromontáže</t>
  </si>
  <si>
    <t>K</t>
  </si>
  <si>
    <t>210251400</t>
  </si>
  <si>
    <t>Montáž svietidla na stožiar T, P, TB, TS, TBS, BP, DS</t>
  </si>
  <si>
    <t>ks</t>
  </si>
  <si>
    <t>64</t>
  </si>
  <si>
    <t>2</t>
  </si>
  <si>
    <t>348370001600</t>
  </si>
  <si>
    <t>Svietidlo uličné LED na stĺp solárne, lampa výkon min. 40W, solárny panel otáčavý s výkonom 120W/18V, litiová batéria 465 WH/12.8V, svetelný tok 7500-7700lm,  min. 154ks lediek v lampe, dialkové ovládanie a nastavovanie režimu osvetlenia</t>
  </si>
  <si>
    <t>256</t>
  </si>
  <si>
    <t>4</t>
  </si>
  <si>
    <t>5</t>
  </si>
  <si>
    <t>210810013,1</t>
  </si>
  <si>
    <t>Montáž a materiál pre prepojenie a skompletovanie verejného osvetlenia</t>
  </si>
  <si>
    <t>kpl</t>
  </si>
  <si>
    <t>6</t>
  </si>
  <si>
    <t>220960001</t>
  </si>
  <si>
    <t>Montáž stožiara(stľpa), osadenie základu,zatiahnutie kábla,prepojenie-priamo zapusteného, uzemnenie stožiaru</t>
  </si>
  <si>
    <t>kpl.</t>
  </si>
  <si>
    <t>8</t>
  </si>
  <si>
    <t>348370003300,1</t>
  </si>
  <si>
    <t>10</t>
  </si>
  <si>
    <t>46-M</t>
  </si>
  <si>
    <t>Zemné práce pri extr.mont.prácach</t>
  </si>
  <si>
    <t>274315900</t>
  </si>
  <si>
    <t>Príplatok k cenám prostého betónu základových pätiek za vykonanie betonáže priamo do výkopu</t>
  </si>
  <si>
    <t>m3</t>
  </si>
  <si>
    <t>12</t>
  </si>
  <si>
    <t>7</t>
  </si>
  <si>
    <t>275313612</t>
  </si>
  <si>
    <t>Betón základových pätiek, prostý tr. C 20/25</t>
  </si>
  <si>
    <t>14</t>
  </si>
  <si>
    <t>460050704</t>
  </si>
  <si>
    <t>Výkop jamy pre stožiar verejného osvetlenia do 2 m3 vrátane, ručný výkop v zemina triedy 4, odvoz zeminy na skládku</t>
  </si>
  <si>
    <t>16</t>
  </si>
  <si>
    <t>OST</t>
  </si>
  <si>
    <t>Ostatné</t>
  </si>
  <si>
    <t>9</t>
  </si>
  <si>
    <t>HZS000114</t>
  </si>
  <si>
    <t>Revízie</t>
  </si>
  <si>
    <t>hod</t>
  </si>
  <si>
    <t>262144</t>
  </si>
  <si>
    <t>18</t>
  </si>
  <si>
    <t>Verejné osvetlenie - inštalácia 28ks solárnych svietidiel</t>
  </si>
  <si>
    <t>02 - Verejné osvetlenie - inštalácia 28ks solárnych svietidiel</t>
  </si>
  <si>
    <t xml:space="preserve">Mesto Brezno </t>
  </si>
  <si>
    <t xml:space="preserve">č.p. C-KN 687/1, 1146/1, 3858/139, k.ú. Brezno  </t>
  </si>
  <si>
    <t xml:space="preserve">Ing. Vladimír Rozenberg  </t>
  </si>
  <si>
    <t>Ing. Barbora Halásová</t>
  </si>
  <si>
    <t>Verejné osvetlenie - inštalácia 28ks solár. svietidiel</t>
  </si>
  <si>
    <t>Stožiar pre verejné osvetlenie výška 4,0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</si>
</sst>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8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0" fontId="8" fillId="0" borderId="15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0" fontId="22" fillId="0" borderId="21" xfId="0" applyFont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1" fontId="0" fillId="0" borderId="0" xfId="0" applyNumberFormat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5" fontId="36" fillId="0" borderId="0" xfId="0" applyNumberFormat="1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37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7" workbookViewId="0">
      <selection activeCell="K8" sqref="K8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8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204">
        <v>2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R5" s="16"/>
      <c r="BE5" s="160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65" t="s">
        <v>150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R6" s="16"/>
      <c r="BE6" s="161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1"/>
      <c r="BS7" s="13" t="s">
        <v>6</v>
      </c>
    </row>
    <row r="8" spans="1:74" ht="12" customHeight="1" x14ac:dyDescent="0.2">
      <c r="B8" s="16"/>
      <c r="D8" s="23" t="s">
        <v>18</v>
      </c>
      <c r="K8" s="21" t="s">
        <v>153</v>
      </c>
      <c r="AK8" s="23" t="s">
        <v>19</v>
      </c>
      <c r="AN8" s="24" t="s">
        <v>20</v>
      </c>
      <c r="AR8" s="16"/>
      <c r="BE8" s="161"/>
      <c r="BS8" s="13" t="s">
        <v>6</v>
      </c>
    </row>
    <row r="9" spans="1:74" ht="14.45" customHeight="1" x14ac:dyDescent="0.2">
      <c r="B9" s="16"/>
      <c r="AR9" s="16"/>
      <c r="BE9" s="161"/>
      <c r="BS9" s="13" t="s">
        <v>6</v>
      </c>
    </row>
    <row r="10" spans="1:74" ht="12" customHeight="1" x14ac:dyDescent="0.2">
      <c r="B10" s="16"/>
      <c r="D10" s="23" t="s">
        <v>21</v>
      </c>
      <c r="AK10" s="23" t="s">
        <v>22</v>
      </c>
      <c r="AN10" s="21" t="s">
        <v>1</v>
      </c>
      <c r="AR10" s="16"/>
      <c r="BE10" s="161"/>
      <c r="BS10" s="13" t="s">
        <v>6</v>
      </c>
    </row>
    <row r="11" spans="1:74" ht="18.399999999999999" customHeight="1" x14ac:dyDescent="0.2">
      <c r="B11" s="16"/>
      <c r="E11" s="21" t="s">
        <v>152</v>
      </c>
      <c r="AK11" s="23" t="s">
        <v>23</v>
      </c>
      <c r="AN11" s="21" t="s">
        <v>1</v>
      </c>
      <c r="AR11" s="16"/>
      <c r="BE11" s="161"/>
      <c r="BS11" s="13" t="s">
        <v>6</v>
      </c>
    </row>
    <row r="12" spans="1:74" ht="6.95" customHeight="1" x14ac:dyDescent="0.2">
      <c r="B12" s="16"/>
      <c r="AR12" s="16"/>
      <c r="BE12" s="161"/>
      <c r="BS12" s="13" t="s">
        <v>6</v>
      </c>
    </row>
    <row r="13" spans="1:74" ht="12" customHeight="1" x14ac:dyDescent="0.2">
      <c r="B13" s="16"/>
      <c r="D13" s="23" t="s">
        <v>24</v>
      </c>
      <c r="AK13" s="23" t="s">
        <v>22</v>
      </c>
      <c r="AN13" s="25" t="s">
        <v>25</v>
      </c>
      <c r="AR13" s="16"/>
      <c r="BE13" s="161"/>
      <c r="BS13" s="13" t="s">
        <v>6</v>
      </c>
    </row>
    <row r="14" spans="1:74" ht="12.75" x14ac:dyDescent="0.2">
      <c r="B14" s="16"/>
      <c r="E14" s="166" t="s">
        <v>25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23" t="s">
        <v>23</v>
      </c>
      <c r="AN14" s="25" t="s">
        <v>25</v>
      </c>
      <c r="AR14" s="16"/>
      <c r="BE14" s="161"/>
      <c r="BS14" s="13" t="s">
        <v>6</v>
      </c>
    </row>
    <row r="15" spans="1:74" ht="6.95" customHeight="1" x14ac:dyDescent="0.2">
      <c r="B15" s="16"/>
      <c r="AR15" s="16"/>
      <c r="BE15" s="161"/>
      <c r="BS15" s="13" t="s">
        <v>3</v>
      </c>
    </row>
    <row r="16" spans="1:74" ht="12" customHeight="1" x14ac:dyDescent="0.2">
      <c r="B16" s="16"/>
      <c r="D16" s="23" t="s">
        <v>26</v>
      </c>
      <c r="AK16" s="23" t="s">
        <v>22</v>
      </c>
      <c r="AN16" s="21" t="s">
        <v>1</v>
      </c>
      <c r="AR16" s="16"/>
      <c r="BE16" s="161"/>
      <c r="BS16" s="13" t="s">
        <v>3</v>
      </c>
    </row>
    <row r="17" spans="2:71" ht="18.399999999999999" customHeight="1" x14ac:dyDescent="0.2">
      <c r="B17" s="16"/>
      <c r="E17" s="21" t="s">
        <v>155</v>
      </c>
      <c r="AK17" s="23" t="s">
        <v>23</v>
      </c>
      <c r="AN17" s="21" t="s">
        <v>1</v>
      </c>
      <c r="AR17" s="16"/>
      <c r="BE17" s="161"/>
      <c r="BS17" s="13" t="s">
        <v>27</v>
      </c>
    </row>
    <row r="18" spans="2:71" ht="6.95" customHeight="1" x14ac:dyDescent="0.2">
      <c r="B18" s="16"/>
      <c r="AR18" s="16"/>
      <c r="BE18" s="161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22</v>
      </c>
      <c r="AN19" s="21" t="s">
        <v>1</v>
      </c>
      <c r="AR19" s="16"/>
      <c r="BE19" s="161"/>
      <c r="BS19" s="13" t="s">
        <v>6</v>
      </c>
    </row>
    <row r="20" spans="2:71" ht="18.399999999999999" customHeight="1" x14ac:dyDescent="0.2">
      <c r="B20" s="16"/>
      <c r="E20" s="21" t="s">
        <v>154</v>
      </c>
      <c r="AK20" s="23" t="s">
        <v>23</v>
      </c>
      <c r="AN20" s="21" t="s">
        <v>1</v>
      </c>
      <c r="AR20" s="16"/>
      <c r="BE20" s="161"/>
      <c r="BS20" s="13" t="s">
        <v>27</v>
      </c>
    </row>
    <row r="21" spans="2:71" ht="6.95" customHeight="1" x14ac:dyDescent="0.2">
      <c r="B21" s="16"/>
      <c r="AR21" s="16"/>
      <c r="BE21" s="161"/>
    </row>
    <row r="22" spans="2:71" ht="12" customHeight="1" x14ac:dyDescent="0.2">
      <c r="B22" s="16"/>
      <c r="D22" s="23" t="s">
        <v>29</v>
      </c>
      <c r="AR22" s="16"/>
      <c r="BE22" s="161"/>
    </row>
    <row r="23" spans="2:71" ht="16.5" customHeight="1" x14ac:dyDescent="0.2">
      <c r="B23" s="16"/>
      <c r="E23" s="168" t="s">
        <v>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16"/>
      <c r="BE23" s="161"/>
    </row>
    <row r="24" spans="2:71" ht="6.95" customHeight="1" x14ac:dyDescent="0.2">
      <c r="B24" s="16"/>
      <c r="AR24" s="16"/>
      <c r="BE24" s="16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1"/>
    </row>
    <row r="26" spans="2:71" s="1" customFormat="1" ht="25.9" customHeight="1" x14ac:dyDescent="0.2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9">
        <f>ROUND(AG94,2)</f>
        <v>0</v>
      </c>
      <c r="AL26" s="170"/>
      <c r="AM26" s="170"/>
      <c r="AN26" s="170"/>
      <c r="AO26" s="170"/>
      <c r="AR26" s="28"/>
      <c r="BE26" s="161"/>
    </row>
    <row r="27" spans="2:71" s="1" customFormat="1" ht="6.95" customHeight="1" x14ac:dyDescent="0.2">
      <c r="B27" s="28"/>
      <c r="AR27" s="28"/>
      <c r="BE27" s="161"/>
    </row>
    <row r="28" spans="2:71" s="1" customFormat="1" ht="12.75" x14ac:dyDescent="0.2">
      <c r="B28" s="28"/>
      <c r="L28" s="171" t="s">
        <v>31</v>
      </c>
      <c r="M28" s="171"/>
      <c r="N28" s="171"/>
      <c r="O28" s="171"/>
      <c r="P28" s="171"/>
      <c r="W28" s="171" t="s">
        <v>32</v>
      </c>
      <c r="X28" s="171"/>
      <c r="Y28" s="171"/>
      <c r="Z28" s="171"/>
      <c r="AA28" s="171"/>
      <c r="AB28" s="171"/>
      <c r="AC28" s="171"/>
      <c r="AD28" s="171"/>
      <c r="AE28" s="171"/>
      <c r="AK28" s="171" t="s">
        <v>33</v>
      </c>
      <c r="AL28" s="171"/>
      <c r="AM28" s="171"/>
      <c r="AN28" s="171"/>
      <c r="AO28" s="171"/>
      <c r="AR28" s="28"/>
      <c r="BE28" s="161"/>
    </row>
    <row r="29" spans="2:71" s="2" customFormat="1" ht="14.45" customHeight="1" x14ac:dyDescent="0.2">
      <c r="B29" s="32"/>
      <c r="D29" s="23" t="s">
        <v>34</v>
      </c>
      <c r="F29" s="33" t="s">
        <v>35</v>
      </c>
      <c r="L29" s="174">
        <v>0.2</v>
      </c>
      <c r="M29" s="173"/>
      <c r="N29" s="173"/>
      <c r="O29" s="173"/>
      <c r="P29" s="173"/>
      <c r="Q29" s="34"/>
      <c r="R29" s="34"/>
      <c r="S29" s="34"/>
      <c r="T29" s="34"/>
      <c r="U29" s="34"/>
      <c r="V29" s="34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F29" s="34"/>
      <c r="AG29" s="34"/>
      <c r="AH29" s="34"/>
      <c r="AI29" s="34"/>
      <c r="AJ29" s="34"/>
      <c r="AK29" s="172">
        <f>ROUND(AV94, 2)</f>
        <v>0</v>
      </c>
      <c r="AL29" s="173"/>
      <c r="AM29" s="173"/>
      <c r="AN29" s="173"/>
      <c r="AO29" s="173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2"/>
    </row>
    <row r="30" spans="2:71" s="2" customFormat="1" ht="14.45" customHeight="1" x14ac:dyDescent="0.2">
      <c r="B30" s="32"/>
      <c r="F30" s="33" t="s">
        <v>36</v>
      </c>
      <c r="L30" s="174">
        <v>0.2</v>
      </c>
      <c r="M30" s="173"/>
      <c r="N30" s="173"/>
      <c r="O30" s="173"/>
      <c r="P30" s="173"/>
      <c r="Q30" s="34"/>
      <c r="R30" s="34"/>
      <c r="S30" s="34"/>
      <c r="T30" s="34"/>
      <c r="U30" s="34"/>
      <c r="V30" s="34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F30" s="34"/>
      <c r="AG30" s="34"/>
      <c r="AH30" s="34"/>
      <c r="AI30" s="34"/>
      <c r="AJ30" s="34"/>
      <c r="AK30" s="172">
        <f>ROUND(AW94, 2)</f>
        <v>0</v>
      </c>
      <c r="AL30" s="173"/>
      <c r="AM30" s="173"/>
      <c r="AN30" s="173"/>
      <c r="AO30" s="173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2"/>
    </row>
    <row r="31" spans="2:71" s="2" customFormat="1" ht="14.45" hidden="1" customHeight="1" x14ac:dyDescent="0.2">
      <c r="B31" s="32"/>
      <c r="F31" s="23" t="s">
        <v>37</v>
      </c>
      <c r="L31" s="177">
        <v>0.2</v>
      </c>
      <c r="M31" s="176"/>
      <c r="N31" s="176"/>
      <c r="O31" s="176"/>
      <c r="P31" s="176"/>
      <c r="W31" s="175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2"/>
      <c r="BE31" s="162"/>
    </row>
    <row r="32" spans="2:71" s="2" customFormat="1" ht="14.45" hidden="1" customHeight="1" x14ac:dyDescent="0.2">
      <c r="B32" s="32"/>
      <c r="F32" s="23" t="s">
        <v>38</v>
      </c>
      <c r="L32" s="177">
        <v>0.2</v>
      </c>
      <c r="M32" s="176"/>
      <c r="N32" s="176"/>
      <c r="O32" s="176"/>
      <c r="P32" s="176"/>
      <c r="W32" s="175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2"/>
      <c r="BE32" s="162"/>
    </row>
    <row r="33" spans="2:57" s="2" customFormat="1" ht="14.45" hidden="1" customHeight="1" x14ac:dyDescent="0.2">
      <c r="B33" s="32"/>
      <c r="F33" s="33" t="s">
        <v>39</v>
      </c>
      <c r="L33" s="174">
        <v>0</v>
      </c>
      <c r="M33" s="173"/>
      <c r="N33" s="173"/>
      <c r="O33" s="173"/>
      <c r="P33" s="173"/>
      <c r="Q33" s="34"/>
      <c r="R33" s="34"/>
      <c r="S33" s="34"/>
      <c r="T33" s="34"/>
      <c r="U33" s="34"/>
      <c r="V33" s="34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F33" s="34"/>
      <c r="AG33" s="34"/>
      <c r="AH33" s="34"/>
      <c r="AI33" s="34"/>
      <c r="AJ33" s="34"/>
      <c r="AK33" s="172">
        <v>0</v>
      </c>
      <c r="AL33" s="173"/>
      <c r="AM33" s="173"/>
      <c r="AN33" s="173"/>
      <c r="AO33" s="173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2"/>
    </row>
    <row r="34" spans="2:57" s="1" customFormat="1" ht="6.95" customHeight="1" x14ac:dyDescent="0.2">
      <c r="B34" s="28"/>
      <c r="AR34" s="28"/>
      <c r="BE34" s="161"/>
    </row>
    <row r="35" spans="2:57" s="1" customFormat="1" ht="25.9" customHeight="1" x14ac:dyDescent="0.2">
      <c r="B35" s="28"/>
      <c r="C35" s="36"/>
      <c r="D35" s="37" t="s">
        <v>40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41</v>
      </c>
      <c r="U35" s="38"/>
      <c r="V35" s="38"/>
      <c r="W35" s="38"/>
      <c r="X35" s="178" t="s">
        <v>42</v>
      </c>
      <c r="Y35" s="179"/>
      <c r="Z35" s="179"/>
      <c r="AA35" s="179"/>
      <c r="AB35" s="179"/>
      <c r="AC35" s="38"/>
      <c r="AD35" s="38"/>
      <c r="AE35" s="38"/>
      <c r="AF35" s="38"/>
      <c r="AG35" s="38"/>
      <c r="AH35" s="38"/>
      <c r="AI35" s="38"/>
      <c r="AJ35" s="38"/>
      <c r="AK35" s="180">
        <f>SUM(AK26:AK33)</f>
        <v>0</v>
      </c>
      <c r="AL35" s="179"/>
      <c r="AM35" s="179"/>
      <c r="AN35" s="179"/>
      <c r="AO35" s="181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 x14ac:dyDescent="0.2">
      <c r="B50" s="16"/>
      <c r="AR50" s="16"/>
    </row>
    <row r="51" spans="2:44" ht="11.25" x14ac:dyDescent="0.2">
      <c r="B51" s="16"/>
      <c r="AR51" s="16"/>
    </row>
    <row r="52" spans="2:44" ht="11.25" x14ac:dyDescent="0.2">
      <c r="B52" s="16"/>
      <c r="AR52" s="16"/>
    </row>
    <row r="53" spans="2:44" ht="11.25" x14ac:dyDescent="0.2">
      <c r="B53" s="16"/>
      <c r="AR53" s="16"/>
    </row>
    <row r="54" spans="2:44" ht="11.25" x14ac:dyDescent="0.2">
      <c r="B54" s="16"/>
      <c r="AR54" s="16"/>
    </row>
    <row r="55" spans="2:44" ht="11.25" x14ac:dyDescent="0.2">
      <c r="B55" s="16"/>
      <c r="AR55" s="16"/>
    </row>
    <row r="56" spans="2:44" ht="11.25" x14ac:dyDescent="0.2">
      <c r="B56" s="16"/>
      <c r="AR56" s="16"/>
    </row>
    <row r="57" spans="2:44" ht="11.25" x14ac:dyDescent="0.2">
      <c r="B57" s="16"/>
      <c r="AR57" s="16"/>
    </row>
    <row r="58" spans="2:44" ht="11.25" x14ac:dyDescent="0.2">
      <c r="B58" s="16"/>
      <c r="AR58" s="16"/>
    </row>
    <row r="59" spans="2:44" ht="11.25" x14ac:dyDescent="0.2">
      <c r="B59" s="16"/>
      <c r="AR59" s="16"/>
    </row>
    <row r="60" spans="2:44" s="1" customFormat="1" ht="12.75" x14ac:dyDescent="0.2">
      <c r="B60" s="28"/>
      <c r="D60" s="42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45</v>
      </c>
      <c r="AI60" s="30"/>
      <c r="AJ60" s="30"/>
      <c r="AK60" s="30"/>
      <c r="AL60" s="30"/>
      <c r="AM60" s="42" t="s">
        <v>46</v>
      </c>
      <c r="AN60" s="30"/>
      <c r="AO60" s="30"/>
      <c r="AR60" s="28"/>
    </row>
    <row r="61" spans="2:44" ht="11.25" x14ac:dyDescent="0.2">
      <c r="B61" s="16"/>
      <c r="AR61" s="16"/>
    </row>
    <row r="62" spans="2:44" ht="11.25" x14ac:dyDescent="0.2">
      <c r="B62" s="16"/>
      <c r="AR62" s="16"/>
    </row>
    <row r="63" spans="2:44" ht="11.25" x14ac:dyDescent="0.2">
      <c r="B63" s="16"/>
      <c r="AR63" s="16"/>
    </row>
    <row r="64" spans="2:44" s="1" customFormat="1" ht="12.75" x14ac:dyDescent="0.2">
      <c r="B64" s="28"/>
      <c r="D64" s="40" t="s">
        <v>47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48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 x14ac:dyDescent="0.2">
      <c r="B65" s="16"/>
      <c r="AR65" s="16"/>
    </row>
    <row r="66" spans="2:44" ht="11.25" x14ac:dyDescent="0.2">
      <c r="B66" s="16"/>
      <c r="AR66" s="16"/>
    </row>
    <row r="67" spans="2:44" ht="11.25" x14ac:dyDescent="0.2">
      <c r="B67" s="16"/>
      <c r="AR67" s="16"/>
    </row>
    <row r="68" spans="2:44" ht="11.25" x14ac:dyDescent="0.2">
      <c r="B68" s="16"/>
      <c r="AR68" s="16"/>
    </row>
    <row r="69" spans="2:44" ht="11.25" x14ac:dyDescent="0.2">
      <c r="B69" s="16"/>
      <c r="AR69" s="16"/>
    </row>
    <row r="70" spans="2:44" ht="11.25" x14ac:dyDescent="0.2">
      <c r="B70" s="16"/>
      <c r="AR70" s="16"/>
    </row>
    <row r="71" spans="2:44" ht="11.25" x14ac:dyDescent="0.2">
      <c r="B71" s="16"/>
      <c r="AR71" s="16"/>
    </row>
    <row r="72" spans="2:44" ht="11.25" x14ac:dyDescent="0.2">
      <c r="B72" s="16"/>
      <c r="AR72" s="16"/>
    </row>
    <row r="73" spans="2:44" ht="11.25" x14ac:dyDescent="0.2">
      <c r="B73" s="16"/>
      <c r="AR73" s="16"/>
    </row>
    <row r="74" spans="2:44" ht="11.25" x14ac:dyDescent="0.2">
      <c r="B74" s="16"/>
      <c r="AR74" s="16"/>
    </row>
    <row r="75" spans="2:44" s="1" customFormat="1" ht="12.75" x14ac:dyDescent="0.2">
      <c r="B75" s="28"/>
      <c r="D75" s="42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45</v>
      </c>
      <c r="AI75" s="30"/>
      <c r="AJ75" s="30"/>
      <c r="AK75" s="30"/>
      <c r="AL75" s="30"/>
      <c r="AM75" s="42" t="s">
        <v>46</v>
      </c>
      <c r="AN75" s="30"/>
      <c r="AO75" s="30"/>
      <c r="AR75" s="28"/>
    </row>
    <row r="76" spans="2:44" s="1" customFormat="1" ht="11.25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49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>
        <f>K5</f>
        <v>2</v>
      </c>
      <c r="AR84" s="47"/>
    </row>
    <row r="85" spans="1:91" s="4" customFormat="1" ht="36.950000000000003" customHeight="1" x14ac:dyDescent="0.2">
      <c r="B85" s="48"/>
      <c r="C85" s="49" t="s">
        <v>15</v>
      </c>
      <c r="L85" s="182" t="str">
        <f>K6</f>
        <v>Verejné osvetlenie - inštalácia 28ks solárnych svietidiel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213" t="str">
        <f>IF(K8="","",K8)</f>
        <v xml:space="preserve">č.p. C-KN 687/1, 1146/1, 3858/139, k.ú. Brezno  </v>
      </c>
      <c r="M87" s="210"/>
      <c r="N87" s="210"/>
      <c r="O87" s="210"/>
      <c r="P87" s="210"/>
      <c r="AI87" s="23" t="s">
        <v>19</v>
      </c>
      <c r="AM87" s="209" t="str">
        <f>IF(AN8= "","",AN8)</f>
        <v>13. 1. 2023</v>
      </c>
      <c r="AN87" s="209"/>
      <c r="AO87" s="210"/>
      <c r="AP87" s="210"/>
      <c r="AR87" s="28"/>
    </row>
    <row r="88" spans="1:91" s="1" customFormat="1" ht="6.95" customHeight="1" x14ac:dyDescent="0.2">
      <c r="B88" s="28"/>
      <c r="L88" s="210"/>
      <c r="M88" s="210"/>
      <c r="N88" s="210"/>
      <c r="O88" s="210"/>
      <c r="P88" s="210"/>
      <c r="AM88" s="210"/>
      <c r="AN88" s="210"/>
      <c r="AO88" s="210"/>
      <c r="AP88" s="210"/>
      <c r="AR88" s="28"/>
    </row>
    <row r="89" spans="1:91" s="1" customFormat="1" ht="15.2" customHeight="1" x14ac:dyDescent="0.2">
      <c r="B89" s="28"/>
      <c r="C89" s="23" t="s">
        <v>21</v>
      </c>
      <c r="L89" s="210" t="str">
        <f>IF(E11= "","",E11)</f>
        <v xml:space="preserve">Mesto Brezno </v>
      </c>
      <c r="M89" s="210"/>
      <c r="N89" s="210"/>
      <c r="O89" s="210"/>
      <c r="P89" s="210"/>
      <c r="AI89" s="23" t="s">
        <v>26</v>
      </c>
      <c r="AM89" s="211" t="str">
        <f>IF(E17="","",E17)</f>
        <v>Ing. Barbora Halásová</v>
      </c>
      <c r="AN89" s="212"/>
      <c r="AO89" s="212"/>
      <c r="AP89" s="212"/>
      <c r="AR89" s="28"/>
      <c r="AS89" s="184" t="s">
        <v>50</v>
      </c>
      <c r="AT89" s="18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 x14ac:dyDescent="0.2">
      <c r="B90" s="28"/>
      <c r="C90" s="23" t="s">
        <v>24</v>
      </c>
      <c r="L90" s="3" t="str">
        <f>IF(E14= "Vyplň údaj","",E14)</f>
        <v/>
      </c>
      <c r="AI90" s="23" t="s">
        <v>28</v>
      </c>
      <c r="AM90" s="211" t="str">
        <f>IF(E20="","",E20)</f>
        <v xml:space="preserve">Ing. Vladimír Rozenberg  </v>
      </c>
      <c r="AN90" s="212"/>
      <c r="AO90" s="212"/>
      <c r="AP90" s="212"/>
      <c r="AR90" s="28"/>
      <c r="AS90" s="186"/>
      <c r="AT90" s="187"/>
      <c r="BD90" s="54"/>
    </row>
    <row r="91" spans="1:91" s="1" customFormat="1" ht="10.9" customHeight="1" x14ac:dyDescent="0.2">
      <c r="B91" s="28"/>
      <c r="AR91" s="28"/>
      <c r="AS91" s="186"/>
      <c r="AT91" s="187"/>
      <c r="BD91" s="54"/>
    </row>
    <row r="92" spans="1:91" s="1" customFormat="1" ht="29.25" customHeight="1" x14ac:dyDescent="0.2">
      <c r="B92" s="28"/>
      <c r="C92" s="188" t="s">
        <v>51</v>
      </c>
      <c r="D92" s="189"/>
      <c r="E92" s="189"/>
      <c r="F92" s="189"/>
      <c r="G92" s="189"/>
      <c r="H92" s="55"/>
      <c r="I92" s="190" t="s">
        <v>52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53</v>
      </c>
      <c r="AH92" s="189"/>
      <c r="AI92" s="189"/>
      <c r="AJ92" s="189"/>
      <c r="AK92" s="189"/>
      <c r="AL92" s="189"/>
      <c r="AM92" s="189"/>
      <c r="AN92" s="190" t="s">
        <v>54</v>
      </c>
      <c r="AO92" s="189"/>
      <c r="AP92" s="192"/>
      <c r="AQ92" s="56" t="s">
        <v>55</v>
      </c>
      <c r="AR92" s="28"/>
      <c r="AS92" s="57" t="s">
        <v>56</v>
      </c>
      <c r="AT92" s="58" t="s">
        <v>57</v>
      </c>
      <c r="AU92" s="58" t="s">
        <v>58</v>
      </c>
      <c r="AV92" s="58" t="s">
        <v>59</v>
      </c>
      <c r="AW92" s="58" t="s">
        <v>60</v>
      </c>
      <c r="AX92" s="58" t="s">
        <v>61</v>
      </c>
      <c r="AY92" s="58" t="s">
        <v>62</v>
      </c>
      <c r="AZ92" s="58" t="s">
        <v>63</v>
      </c>
      <c r="BA92" s="58" t="s">
        <v>64</v>
      </c>
      <c r="BB92" s="58" t="s">
        <v>65</v>
      </c>
      <c r="BC92" s="58" t="s">
        <v>66</v>
      </c>
      <c r="BD92" s="59" t="s">
        <v>67</v>
      </c>
    </row>
    <row r="93" spans="1:91" s="1" customFormat="1" ht="10.9" customHeight="1" x14ac:dyDescent="0.2">
      <c r="B93" s="28"/>
      <c r="AR93" s="28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 x14ac:dyDescent="0.2">
      <c r="B94" s="61"/>
      <c r="C94" s="62" t="s">
        <v>68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69</v>
      </c>
      <c r="BT94" s="70" t="s">
        <v>70</v>
      </c>
      <c r="BU94" s="71" t="s">
        <v>71</v>
      </c>
      <c r="BV94" s="70" t="s">
        <v>13</v>
      </c>
      <c r="BW94" s="70" t="s">
        <v>4</v>
      </c>
      <c r="BX94" s="70" t="s">
        <v>72</v>
      </c>
      <c r="CL94" s="70" t="s">
        <v>1</v>
      </c>
    </row>
    <row r="95" spans="1:91" s="6" customFormat="1" ht="16.5" customHeight="1" x14ac:dyDescent="0.2">
      <c r="A95" s="72" t="s">
        <v>73</v>
      </c>
      <c r="B95" s="73"/>
      <c r="C95" s="74"/>
      <c r="D95" s="195" t="s">
        <v>74</v>
      </c>
      <c r="E95" s="195"/>
      <c r="F95" s="195"/>
      <c r="G95" s="195"/>
      <c r="H95" s="195"/>
      <c r="I95" s="75"/>
      <c r="J95" s="203" t="s">
        <v>156</v>
      </c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193">
        <f>'02 - Verejné osvetlenie - inšta'!J30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6" t="s">
        <v>75</v>
      </c>
      <c r="AR95" s="73"/>
      <c r="AS95" s="77">
        <v>0</v>
      </c>
      <c r="AT95" s="78">
        <f>ROUND(SUM(AV95:AW95),2)</f>
        <v>0</v>
      </c>
      <c r="AU95" s="79">
        <f>'02 - Verejné osvetlenie - inšta'!P120</f>
        <v>0</v>
      </c>
      <c r="AV95" s="78">
        <f>'02 - Verejné osvetlenie - inšta'!J33</f>
        <v>0</v>
      </c>
      <c r="AW95" s="78">
        <f>'02 - Verejné osvetlenie - inšta'!J34</f>
        <v>0</v>
      </c>
      <c r="AX95" s="78">
        <f>'02 - Verejné osvetlenie - inšta'!J35</f>
        <v>0</v>
      </c>
      <c r="AY95" s="78">
        <f>'02 - Verejné osvetlenie - inšta'!J36</f>
        <v>0</v>
      </c>
      <c r="AZ95" s="78">
        <f>'02 - Verejné osvetlenie - inšta'!F33</f>
        <v>0</v>
      </c>
      <c r="BA95" s="78">
        <f>'02 - Verejné osvetlenie - inšta'!F34</f>
        <v>0</v>
      </c>
      <c r="BB95" s="78">
        <f>'02 - Verejné osvetlenie - inšta'!F35</f>
        <v>0</v>
      </c>
      <c r="BC95" s="78">
        <f>'02 - Verejné osvetlenie - inšta'!F36</f>
        <v>0</v>
      </c>
      <c r="BD95" s="80">
        <f>'02 - Verejné osvetlenie - inšta'!F37</f>
        <v>0</v>
      </c>
      <c r="BT95" s="81" t="s">
        <v>76</v>
      </c>
      <c r="BV95" s="81" t="s">
        <v>13</v>
      </c>
      <c r="BW95" s="81" t="s">
        <v>77</v>
      </c>
      <c r="BX95" s="81" t="s">
        <v>4</v>
      </c>
      <c r="CL95" s="81" t="s">
        <v>1</v>
      </c>
      <c r="CM95" s="81" t="s">
        <v>70</v>
      </c>
    </row>
    <row r="96" spans="1:91" s="1" customFormat="1" ht="30" customHeight="1" x14ac:dyDescent="0.2">
      <c r="B96" s="28"/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1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Verejné osvetlenie -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4"/>
  <sheetViews>
    <sheetView showGridLines="0" tabSelected="1" topLeftCell="A65" workbookViewId="0">
      <selection activeCell="F128" sqref="F12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8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77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70</v>
      </c>
    </row>
    <row r="4" spans="2:46" ht="24.95" customHeight="1" x14ac:dyDescent="0.2">
      <c r="B4" s="16"/>
      <c r="D4" s="17" t="s">
        <v>78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199" t="str">
        <f>'Rekapitulácia stavby'!K6</f>
        <v>Verejné osvetlenie - inštalácia 28ks solárnych svietidiel</v>
      </c>
      <c r="F7" s="200"/>
      <c r="G7" s="200"/>
      <c r="H7" s="200"/>
      <c r="L7" s="16"/>
    </row>
    <row r="8" spans="2:46" s="1" customFormat="1" ht="12" customHeight="1" x14ac:dyDescent="0.2">
      <c r="B8" s="28"/>
      <c r="D8" s="23" t="s">
        <v>79</v>
      </c>
      <c r="L8" s="28"/>
    </row>
    <row r="9" spans="2:46" s="1" customFormat="1" ht="16.5" customHeight="1" x14ac:dyDescent="0.2">
      <c r="B9" s="28"/>
      <c r="E9" s="182" t="s">
        <v>151</v>
      </c>
      <c r="F9" s="201"/>
      <c r="G9" s="201"/>
      <c r="H9" s="201"/>
      <c r="L9" s="28"/>
    </row>
    <row r="10" spans="2:46" s="1" customFormat="1" ht="11.25" x14ac:dyDescent="0.2">
      <c r="B10" s="28"/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153</v>
      </c>
      <c r="I12" s="23" t="s">
        <v>19</v>
      </c>
      <c r="J12" s="50" t="str">
        <f>'Rekapitulácia stavby'!AN8</f>
        <v>13. 1. 2023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21</v>
      </c>
      <c r="I14" s="23" t="s">
        <v>22</v>
      </c>
      <c r="J14" s="21" t="str">
        <f>IF('Rekapitulácia stavby'!AN10="","",'Rekapitulácia stavby'!AN10)</f>
        <v/>
      </c>
      <c r="L14" s="28"/>
    </row>
    <row r="15" spans="2:46" s="1" customFormat="1" ht="18" customHeight="1" x14ac:dyDescent="0.2">
      <c r="B15" s="28"/>
      <c r="E15" s="21" t="str">
        <f>IF('Rekapitulácia stavby'!E11="","",'Rekapitulácia stavby'!E11)</f>
        <v xml:space="preserve">Mesto Brezno </v>
      </c>
      <c r="I15" s="23" t="s">
        <v>23</v>
      </c>
      <c r="J15" s="21" t="str">
        <f>IF('Rekapitulácia stavby'!AN11="","",'Rekapitulácia stavby'!AN11)</f>
        <v/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24</v>
      </c>
      <c r="I17" s="23" t="s">
        <v>22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02" t="str">
        <f>'Rekapitulácia stavby'!E14</f>
        <v>Vyplň údaj</v>
      </c>
      <c r="F18" s="163"/>
      <c r="G18" s="163"/>
      <c r="H18" s="163"/>
      <c r="I18" s="23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26</v>
      </c>
      <c r="I20" s="23" t="s">
        <v>22</v>
      </c>
      <c r="J20" s="21" t="str">
        <f>IF('Rekapitulácia stavby'!AN16="","",'Rekapitulácia stavby'!AN16)</f>
        <v/>
      </c>
      <c r="L20" s="28"/>
    </row>
    <row r="21" spans="2:12" s="1" customFormat="1" ht="18" customHeight="1" x14ac:dyDescent="0.2">
      <c r="B21" s="28"/>
      <c r="E21" s="21" t="str">
        <f>IF('Rekapitulácia stavby'!E17="","",'Rekapitulácia stavby'!E17)</f>
        <v>Ing. Barbora Halásová</v>
      </c>
      <c r="I21" s="23" t="s">
        <v>23</v>
      </c>
      <c r="J21" s="21" t="str">
        <f>IF('Rekapitulácia stavby'!AN17="","",'Rekapitulácia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22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Ing. Vladimír Rozenberg  </v>
      </c>
      <c r="I24" s="23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29</v>
      </c>
      <c r="L26" s="28"/>
    </row>
    <row r="27" spans="2:12" s="7" customFormat="1" ht="16.5" customHeight="1" x14ac:dyDescent="0.2">
      <c r="B27" s="83"/>
      <c r="E27" s="168" t="s">
        <v>1</v>
      </c>
      <c r="F27" s="168"/>
      <c r="G27" s="168"/>
      <c r="H27" s="168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1"/>
      <c r="E29" s="51"/>
      <c r="F29" s="51"/>
      <c r="G29" s="51"/>
      <c r="H29" s="51"/>
      <c r="I29" s="51"/>
      <c r="J29" s="51"/>
      <c r="K29" s="51"/>
      <c r="L29" s="28"/>
    </row>
    <row r="30" spans="2:12" s="1" customFormat="1" ht="25.35" customHeight="1" x14ac:dyDescent="0.2">
      <c r="B30" s="28"/>
      <c r="D30" s="84" t="s">
        <v>30</v>
      </c>
      <c r="J30" s="64">
        <f>ROUND(J120, 2)</f>
        <v>0</v>
      </c>
      <c r="L30" s="28"/>
    </row>
    <row r="31" spans="2:12" s="1" customFormat="1" ht="6.95" customHeight="1" x14ac:dyDescent="0.2">
      <c r="B31" s="28"/>
      <c r="D31" s="51"/>
      <c r="E31" s="51"/>
      <c r="F31" s="51"/>
      <c r="G31" s="51"/>
      <c r="H31" s="51"/>
      <c r="I31" s="51"/>
      <c r="J31" s="51"/>
      <c r="K31" s="51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53" t="s">
        <v>34</v>
      </c>
      <c r="E33" s="33" t="s">
        <v>35</v>
      </c>
      <c r="F33" s="85">
        <f>ROUND((SUM(BE120:BE133)),  2)</f>
        <v>0</v>
      </c>
      <c r="G33" s="86"/>
      <c r="H33" s="86"/>
      <c r="I33" s="87">
        <v>0.2</v>
      </c>
      <c r="J33" s="85">
        <f>ROUND(((SUM(BE120:BE133))*I33),  2)</f>
        <v>0</v>
      </c>
      <c r="L33" s="28"/>
    </row>
    <row r="34" spans="2:12" s="1" customFormat="1" ht="14.45" customHeight="1" x14ac:dyDescent="0.2">
      <c r="B34" s="28"/>
      <c r="E34" s="33" t="s">
        <v>36</v>
      </c>
      <c r="F34" s="85">
        <f>ROUND((SUM(BF120:BF133)),  2)</f>
        <v>0</v>
      </c>
      <c r="G34" s="86"/>
      <c r="H34" s="86"/>
      <c r="I34" s="87">
        <v>0.2</v>
      </c>
      <c r="J34" s="85">
        <f>ROUND(((SUM(BF120:BF133))*I34),  2)</f>
        <v>0</v>
      </c>
      <c r="L34" s="28"/>
    </row>
    <row r="35" spans="2:12" s="1" customFormat="1" ht="14.45" hidden="1" customHeight="1" x14ac:dyDescent="0.2">
      <c r="B35" s="28"/>
      <c r="E35" s="23" t="s">
        <v>37</v>
      </c>
      <c r="F35" s="88">
        <f>ROUND((SUM(BG120:BG133)),  2)</f>
        <v>0</v>
      </c>
      <c r="I35" s="89">
        <v>0.2</v>
      </c>
      <c r="J35" s="88">
        <f>0</f>
        <v>0</v>
      </c>
      <c r="L35" s="28"/>
    </row>
    <row r="36" spans="2:12" s="1" customFormat="1" ht="14.45" hidden="1" customHeight="1" x14ac:dyDescent="0.2">
      <c r="B36" s="28"/>
      <c r="E36" s="23" t="s">
        <v>38</v>
      </c>
      <c r="F36" s="88">
        <f>ROUND((SUM(BH120:BH133)),  2)</f>
        <v>0</v>
      </c>
      <c r="I36" s="89">
        <v>0.2</v>
      </c>
      <c r="J36" s="88">
        <f>0</f>
        <v>0</v>
      </c>
      <c r="L36" s="28"/>
    </row>
    <row r="37" spans="2:12" s="1" customFormat="1" ht="14.45" hidden="1" customHeight="1" x14ac:dyDescent="0.2">
      <c r="B37" s="28"/>
      <c r="E37" s="33" t="s">
        <v>39</v>
      </c>
      <c r="F37" s="85">
        <f>ROUND((SUM(BI120:BI133)),  2)</f>
        <v>0</v>
      </c>
      <c r="G37" s="86"/>
      <c r="H37" s="86"/>
      <c r="I37" s="87">
        <v>0</v>
      </c>
      <c r="J37" s="85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0"/>
      <c r="D39" s="91" t="s">
        <v>40</v>
      </c>
      <c r="E39" s="55"/>
      <c r="F39" s="55"/>
      <c r="G39" s="92" t="s">
        <v>41</v>
      </c>
      <c r="H39" s="93" t="s">
        <v>42</v>
      </c>
      <c r="I39" s="55"/>
      <c r="J39" s="94">
        <f>SUM(J30:J37)</f>
        <v>0</v>
      </c>
      <c r="K39" s="95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28"/>
    </row>
    <row r="51" spans="2:12" ht="11.25" x14ac:dyDescent="0.2">
      <c r="B51" s="16"/>
      <c r="L51" s="16"/>
    </row>
    <row r="52" spans="2:12" ht="11.25" x14ac:dyDescent="0.2">
      <c r="B52" s="16"/>
      <c r="L52" s="16"/>
    </row>
    <row r="53" spans="2:12" ht="11.25" x14ac:dyDescent="0.2">
      <c r="B53" s="16"/>
      <c r="L53" s="16"/>
    </row>
    <row r="54" spans="2:12" ht="11.25" x14ac:dyDescent="0.2">
      <c r="B54" s="16"/>
      <c r="L54" s="16"/>
    </row>
    <row r="55" spans="2:12" ht="11.25" x14ac:dyDescent="0.2">
      <c r="B55" s="16"/>
      <c r="L55" s="16"/>
    </row>
    <row r="56" spans="2:12" ht="11.25" x14ac:dyDescent="0.2">
      <c r="B56" s="16"/>
      <c r="L56" s="16"/>
    </row>
    <row r="57" spans="2:12" ht="11.25" x14ac:dyDescent="0.2">
      <c r="B57" s="16"/>
      <c r="L57" s="16"/>
    </row>
    <row r="58" spans="2:12" ht="11.25" x14ac:dyDescent="0.2">
      <c r="B58" s="16"/>
      <c r="L58" s="16"/>
    </row>
    <row r="59" spans="2:12" ht="11.25" x14ac:dyDescent="0.2">
      <c r="B59" s="16"/>
      <c r="L59" s="16"/>
    </row>
    <row r="60" spans="2:12" ht="11.25" x14ac:dyDescent="0.2">
      <c r="B60" s="16"/>
      <c r="L60" s="16"/>
    </row>
    <row r="61" spans="2:12" s="1" customFormat="1" ht="12.75" x14ac:dyDescent="0.2">
      <c r="B61" s="28"/>
      <c r="D61" s="42" t="s">
        <v>45</v>
      </c>
      <c r="E61" s="30"/>
      <c r="F61" s="96" t="s">
        <v>46</v>
      </c>
      <c r="G61" s="42" t="s">
        <v>45</v>
      </c>
      <c r="H61" s="30"/>
      <c r="I61" s="30"/>
      <c r="J61" s="97" t="s">
        <v>46</v>
      </c>
      <c r="K61" s="30"/>
      <c r="L61" s="28"/>
    </row>
    <row r="62" spans="2:12" ht="11.25" x14ac:dyDescent="0.2">
      <c r="B62" s="16"/>
      <c r="L62" s="16"/>
    </row>
    <row r="63" spans="2:12" ht="11.25" x14ac:dyDescent="0.2">
      <c r="B63" s="16"/>
      <c r="L63" s="16"/>
    </row>
    <row r="64" spans="2:12" ht="11.25" x14ac:dyDescent="0.2">
      <c r="B64" s="16"/>
      <c r="L64" s="16"/>
    </row>
    <row r="65" spans="2:12" s="1" customFormat="1" ht="12.75" x14ac:dyDescent="0.2">
      <c r="B65" s="28"/>
      <c r="D65" s="40" t="s">
        <v>47</v>
      </c>
      <c r="E65" s="41"/>
      <c r="F65" s="41"/>
      <c r="G65" s="40" t="s">
        <v>48</v>
      </c>
      <c r="H65" s="41"/>
      <c r="I65" s="41"/>
      <c r="J65" s="41"/>
      <c r="K65" s="41"/>
      <c r="L65" s="28"/>
    </row>
    <row r="66" spans="2:12" ht="11.25" x14ac:dyDescent="0.2">
      <c r="B66" s="16"/>
      <c r="L66" s="16"/>
    </row>
    <row r="67" spans="2:12" ht="11.25" x14ac:dyDescent="0.2">
      <c r="B67" s="16"/>
      <c r="L67" s="16"/>
    </row>
    <row r="68" spans="2:12" ht="11.25" x14ac:dyDescent="0.2">
      <c r="B68" s="16"/>
      <c r="L68" s="16"/>
    </row>
    <row r="69" spans="2:12" ht="11.25" x14ac:dyDescent="0.2">
      <c r="B69" s="16"/>
      <c r="L69" s="16"/>
    </row>
    <row r="70" spans="2:12" ht="11.25" x14ac:dyDescent="0.2">
      <c r="B70" s="16"/>
      <c r="L70" s="16"/>
    </row>
    <row r="71" spans="2:12" ht="11.25" x14ac:dyDescent="0.2">
      <c r="B71" s="16"/>
      <c r="L71" s="16"/>
    </row>
    <row r="72" spans="2:12" ht="11.25" x14ac:dyDescent="0.2">
      <c r="B72" s="16"/>
      <c r="L72" s="16"/>
    </row>
    <row r="73" spans="2:12" ht="11.25" x14ac:dyDescent="0.2">
      <c r="B73" s="16"/>
      <c r="L73" s="16"/>
    </row>
    <row r="74" spans="2:12" ht="11.25" x14ac:dyDescent="0.2">
      <c r="B74" s="16"/>
      <c r="L74" s="16"/>
    </row>
    <row r="75" spans="2:12" ht="11.25" x14ac:dyDescent="0.2">
      <c r="B75" s="16"/>
      <c r="L75" s="16"/>
    </row>
    <row r="76" spans="2:12" s="1" customFormat="1" ht="12.75" x14ac:dyDescent="0.2">
      <c r="B76" s="28"/>
      <c r="D76" s="42" t="s">
        <v>45</v>
      </c>
      <c r="E76" s="30"/>
      <c r="F76" s="96" t="s">
        <v>46</v>
      </c>
      <c r="G76" s="42" t="s">
        <v>45</v>
      </c>
      <c r="H76" s="30"/>
      <c r="I76" s="30"/>
      <c r="J76" s="97" t="s">
        <v>46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hidden="1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 x14ac:dyDescent="0.2">
      <c r="B82" s="28"/>
      <c r="C82" s="17" t="s">
        <v>80</v>
      </c>
      <c r="L82" s="28"/>
    </row>
    <row r="83" spans="2:47" s="1" customFormat="1" ht="6.95" hidden="1" customHeight="1" x14ac:dyDescent="0.2">
      <c r="B83" s="28"/>
      <c r="L83" s="28"/>
    </row>
    <row r="84" spans="2:47" s="1" customFormat="1" ht="12" hidden="1" customHeight="1" x14ac:dyDescent="0.2">
      <c r="B84" s="28"/>
      <c r="C84" s="23" t="s">
        <v>15</v>
      </c>
      <c r="L84" s="28"/>
    </row>
    <row r="85" spans="2:47" s="1" customFormat="1" ht="16.5" hidden="1" customHeight="1" x14ac:dyDescent="0.2">
      <c r="B85" s="28"/>
      <c r="E85" s="199" t="str">
        <f>E7</f>
        <v>Verejné osvetlenie - inštalácia 28ks solárnych svietidiel</v>
      </c>
      <c r="F85" s="200"/>
      <c r="G85" s="200"/>
      <c r="H85" s="200"/>
      <c r="L85" s="28"/>
    </row>
    <row r="86" spans="2:47" s="1" customFormat="1" ht="12" hidden="1" customHeight="1" x14ac:dyDescent="0.2">
      <c r="B86" s="28"/>
      <c r="C86" s="23" t="s">
        <v>79</v>
      </c>
      <c r="L86" s="28"/>
    </row>
    <row r="87" spans="2:47" s="1" customFormat="1" ht="16.5" hidden="1" customHeight="1" x14ac:dyDescent="0.2">
      <c r="B87" s="28"/>
      <c r="E87" s="182" t="str">
        <f>E9</f>
        <v>02 - Verejné osvetlenie - inštalácia 28ks solárnych svietidiel</v>
      </c>
      <c r="F87" s="201"/>
      <c r="G87" s="201"/>
      <c r="H87" s="201"/>
      <c r="L87" s="28"/>
    </row>
    <row r="88" spans="2:47" s="1" customFormat="1" ht="6.95" hidden="1" customHeight="1" x14ac:dyDescent="0.2">
      <c r="B88" s="28"/>
      <c r="L88" s="28"/>
    </row>
    <row r="89" spans="2:47" s="1" customFormat="1" ht="12" hidden="1" customHeight="1" x14ac:dyDescent="0.2">
      <c r="B89" s="28"/>
      <c r="C89" s="23" t="s">
        <v>18</v>
      </c>
      <c r="F89" s="21" t="str">
        <f>F12</f>
        <v xml:space="preserve">č.p. C-KN 687/1, 1146/1, 3858/139, k.ú. Brezno  </v>
      </c>
      <c r="I89" s="23" t="s">
        <v>19</v>
      </c>
      <c r="J89" s="50" t="str">
        <f>IF(J12="","",J12)</f>
        <v>13. 1. 2023</v>
      </c>
      <c r="L89" s="28"/>
    </row>
    <row r="90" spans="2:47" s="1" customFormat="1" ht="6.95" hidden="1" customHeight="1" x14ac:dyDescent="0.2">
      <c r="B90" s="28"/>
      <c r="L90" s="28"/>
    </row>
    <row r="91" spans="2:47" s="1" customFormat="1" ht="15.2" hidden="1" customHeight="1" x14ac:dyDescent="0.2">
      <c r="B91" s="28"/>
      <c r="C91" s="23" t="s">
        <v>21</v>
      </c>
      <c r="F91" s="21" t="str">
        <f>E15</f>
        <v xml:space="preserve">Mesto Brezno </v>
      </c>
      <c r="I91" s="23" t="s">
        <v>26</v>
      </c>
      <c r="J91" s="26" t="str">
        <f>E21</f>
        <v>Ing. Barbora Halásová</v>
      </c>
      <c r="L91" s="28"/>
    </row>
    <row r="92" spans="2:47" s="1" customFormat="1" ht="15.2" hidden="1" customHeight="1" x14ac:dyDescent="0.2">
      <c r="B92" s="28"/>
      <c r="C92" s="23" t="s">
        <v>24</v>
      </c>
      <c r="F92" s="21" t="str">
        <f>IF(E18="","",E18)</f>
        <v>Vyplň údaj</v>
      </c>
      <c r="I92" s="23" t="s">
        <v>28</v>
      </c>
      <c r="J92" s="26" t="str">
        <f>E24</f>
        <v xml:space="preserve">Ing. Vladimír Rozenberg  </v>
      </c>
      <c r="L92" s="28"/>
    </row>
    <row r="93" spans="2:47" s="1" customFormat="1" ht="10.35" hidden="1" customHeight="1" x14ac:dyDescent="0.2">
      <c r="B93" s="28"/>
      <c r="L93" s="28"/>
    </row>
    <row r="94" spans="2:47" s="1" customFormat="1" ht="29.25" hidden="1" customHeight="1" x14ac:dyDescent="0.2">
      <c r="B94" s="28"/>
      <c r="C94" s="98" t="s">
        <v>81</v>
      </c>
      <c r="D94" s="90"/>
      <c r="E94" s="90"/>
      <c r="F94" s="90"/>
      <c r="G94" s="90"/>
      <c r="H94" s="90"/>
      <c r="I94" s="90"/>
      <c r="J94" s="99" t="s">
        <v>82</v>
      </c>
      <c r="K94" s="90"/>
      <c r="L94" s="28"/>
    </row>
    <row r="95" spans="2:47" s="1" customFormat="1" ht="10.35" hidden="1" customHeight="1" x14ac:dyDescent="0.2">
      <c r="B95" s="28"/>
      <c r="L95" s="28"/>
    </row>
    <row r="96" spans="2:47" s="1" customFormat="1" ht="22.9" hidden="1" customHeight="1" x14ac:dyDescent="0.2">
      <c r="B96" s="28"/>
      <c r="C96" s="100" t="s">
        <v>83</v>
      </c>
      <c r="J96" s="64">
        <f>J120</f>
        <v>0</v>
      </c>
      <c r="L96" s="28"/>
      <c r="AU96" s="13" t="s">
        <v>84</v>
      </c>
    </row>
    <row r="97" spans="2:12" s="8" customFormat="1" ht="24.95" hidden="1" customHeight="1" x14ac:dyDescent="0.2">
      <c r="B97" s="101"/>
      <c r="D97" s="102" t="s">
        <v>85</v>
      </c>
      <c r="E97" s="103"/>
      <c r="F97" s="103"/>
      <c r="G97" s="103"/>
      <c r="H97" s="103"/>
      <c r="I97" s="103"/>
      <c r="J97" s="104">
        <f>J121</f>
        <v>0</v>
      </c>
      <c r="L97" s="101"/>
    </row>
    <row r="98" spans="2:12" s="9" customFormat="1" ht="19.899999999999999" hidden="1" customHeight="1" x14ac:dyDescent="0.2">
      <c r="B98" s="105"/>
      <c r="D98" s="106" t="s">
        <v>86</v>
      </c>
      <c r="E98" s="107"/>
      <c r="F98" s="107"/>
      <c r="G98" s="107"/>
      <c r="H98" s="107"/>
      <c r="I98" s="107"/>
      <c r="J98" s="108">
        <f>J122</f>
        <v>0</v>
      </c>
      <c r="L98" s="105"/>
    </row>
    <row r="99" spans="2:12" s="9" customFormat="1" ht="19.899999999999999" hidden="1" customHeight="1" x14ac:dyDescent="0.2">
      <c r="B99" s="105"/>
      <c r="D99" s="106" t="s">
        <v>87</v>
      </c>
      <c r="E99" s="107"/>
      <c r="F99" s="107"/>
      <c r="G99" s="107"/>
      <c r="H99" s="107"/>
      <c r="I99" s="107"/>
      <c r="J99" s="108">
        <f>J128</f>
        <v>0</v>
      </c>
      <c r="L99" s="105"/>
    </row>
    <row r="100" spans="2:12" s="9" customFormat="1" ht="19.899999999999999" hidden="1" customHeight="1" x14ac:dyDescent="0.2">
      <c r="B100" s="105"/>
      <c r="D100" s="106" t="s">
        <v>88</v>
      </c>
      <c r="E100" s="107"/>
      <c r="F100" s="107"/>
      <c r="G100" s="107"/>
      <c r="H100" s="107"/>
      <c r="I100" s="107"/>
      <c r="J100" s="108">
        <f>J132</f>
        <v>0</v>
      </c>
      <c r="L100" s="105"/>
    </row>
    <row r="101" spans="2:12" s="1" customFormat="1" ht="21.75" hidden="1" customHeight="1" x14ac:dyDescent="0.2">
      <c r="B101" s="28"/>
      <c r="L101" s="28"/>
    </row>
    <row r="102" spans="2:12" s="1" customFormat="1" ht="6.95" hidden="1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3" spans="2:12" ht="11.25" hidden="1" x14ac:dyDescent="0.2"/>
    <row r="104" spans="2:12" ht="11.25" hidden="1" x14ac:dyDescent="0.2"/>
    <row r="105" spans="2:12" ht="11.25" hidden="1" x14ac:dyDescent="0.2"/>
    <row r="106" spans="2:12" s="1" customFormat="1" ht="6.95" customHeight="1" x14ac:dyDescent="0.2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5" customHeight="1" x14ac:dyDescent="0.2">
      <c r="B107" s="28"/>
      <c r="C107" s="17" t="s">
        <v>89</v>
      </c>
      <c r="L107" s="28"/>
    </row>
    <row r="108" spans="2:12" s="1" customFormat="1" ht="6.95" customHeight="1" x14ac:dyDescent="0.2">
      <c r="B108" s="28"/>
      <c r="L108" s="28"/>
    </row>
    <row r="109" spans="2:12" s="1" customFormat="1" ht="12" customHeight="1" x14ac:dyDescent="0.2">
      <c r="B109" s="28"/>
      <c r="C109" s="23" t="s">
        <v>15</v>
      </c>
      <c r="L109" s="28"/>
    </row>
    <row r="110" spans="2:12" s="1" customFormat="1" ht="16.5" customHeight="1" x14ac:dyDescent="0.2">
      <c r="B110" s="28"/>
      <c r="E110" s="199" t="str">
        <f>E7</f>
        <v>Verejné osvetlenie - inštalácia 28ks solárnych svietidiel</v>
      </c>
      <c r="F110" s="200"/>
      <c r="G110" s="200"/>
      <c r="H110" s="200"/>
      <c r="L110" s="28"/>
    </row>
    <row r="111" spans="2:12" s="1" customFormat="1" ht="12" customHeight="1" x14ac:dyDescent="0.2">
      <c r="B111" s="28"/>
      <c r="C111" s="23" t="s">
        <v>79</v>
      </c>
      <c r="L111" s="28"/>
    </row>
    <row r="112" spans="2:12" s="1" customFormat="1" ht="16.5" customHeight="1" x14ac:dyDescent="0.2">
      <c r="B112" s="28"/>
      <c r="E112" s="182" t="str">
        <f>E9</f>
        <v>02 - Verejné osvetlenie - inštalácia 28ks solárnych svietidiel</v>
      </c>
      <c r="F112" s="201"/>
      <c r="G112" s="201"/>
      <c r="H112" s="201"/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18</v>
      </c>
      <c r="F114" s="206" t="str">
        <f>F12</f>
        <v xml:space="preserve">č.p. C-KN 687/1, 1146/1, 3858/139, k.ú. Brezno  </v>
      </c>
      <c r="I114" s="23" t="s">
        <v>19</v>
      </c>
      <c r="J114" s="208" t="str">
        <f>IF(J12="","",J12)</f>
        <v>13. 1. 2023</v>
      </c>
      <c r="L114" s="28"/>
    </row>
    <row r="115" spans="2:65" s="1" customFormat="1" ht="6.95" customHeight="1" x14ac:dyDescent="0.2">
      <c r="B115" s="28"/>
      <c r="L115" s="28"/>
    </row>
    <row r="116" spans="2:65" s="1" customFormat="1" ht="15.2" customHeight="1" x14ac:dyDescent="0.2">
      <c r="B116" s="28"/>
      <c r="C116" s="23" t="s">
        <v>21</v>
      </c>
      <c r="F116" s="206" t="str">
        <f>E15</f>
        <v xml:space="preserve">Mesto Brezno </v>
      </c>
      <c r="I116" s="23" t="s">
        <v>26</v>
      </c>
      <c r="J116" s="207" t="str">
        <f>E21</f>
        <v>Ing. Barbora Halásová</v>
      </c>
      <c r="L116" s="28"/>
    </row>
    <row r="117" spans="2:65" s="1" customFormat="1" ht="15.2" customHeight="1" x14ac:dyDescent="0.2">
      <c r="B117" s="28"/>
      <c r="C117" s="23" t="s">
        <v>24</v>
      </c>
      <c r="F117" s="206" t="str">
        <f>IF(E18="","",E18)</f>
        <v>Vyplň údaj</v>
      </c>
      <c r="I117" s="23" t="s">
        <v>28</v>
      </c>
      <c r="J117" s="206" t="str">
        <f>E24</f>
        <v xml:space="preserve">Ing. Vladimír Rozenberg  </v>
      </c>
      <c r="L117" s="28"/>
    </row>
    <row r="118" spans="2:65" s="1" customFormat="1" ht="10.35" customHeight="1" x14ac:dyDescent="0.2">
      <c r="B118" s="28"/>
      <c r="L118" s="28"/>
    </row>
    <row r="119" spans="2:65" s="10" customFormat="1" ht="29.25" customHeight="1" x14ac:dyDescent="0.2">
      <c r="B119" s="109"/>
      <c r="C119" s="110" t="s">
        <v>90</v>
      </c>
      <c r="D119" s="111" t="s">
        <v>55</v>
      </c>
      <c r="E119" s="111" t="s">
        <v>51</v>
      </c>
      <c r="F119" s="111" t="s">
        <v>52</v>
      </c>
      <c r="G119" s="111" t="s">
        <v>91</v>
      </c>
      <c r="H119" s="111" t="s">
        <v>92</v>
      </c>
      <c r="I119" s="111" t="s">
        <v>93</v>
      </c>
      <c r="J119" s="112" t="s">
        <v>82</v>
      </c>
      <c r="K119" s="113" t="s">
        <v>94</v>
      </c>
      <c r="L119" s="109"/>
      <c r="M119" s="57" t="s">
        <v>1</v>
      </c>
      <c r="N119" s="58" t="s">
        <v>34</v>
      </c>
      <c r="O119" s="58" t="s">
        <v>95</v>
      </c>
      <c r="P119" s="58" t="s">
        <v>96</v>
      </c>
      <c r="Q119" s="58" t="s">
        <v>97</v>
      </c>
      <c r="R119" s="58" t="s">
        <v>98</v>
      </c>
      <c r="S119" s="58" t="s">
        <v>99</v>
      </c>
      <c r="T119" s="58" t="s">
        <v>100</v>
      </c>
      <c r="U119" s="59" t="s">
        <v>101</v>
      </c>
    </row>
    <row r="120" spans="2:65" s="1" customFormat="1" ht="22.9" customHeight="1" x14ac:dyDescent="0.25">
      <c r="B120" s="28"/>
      <c r="C120" s="62" t="s">
        <v>83</v>
      </c>
      <c r="J120" s="114">
        <f>BK120</f>
        <v>0</v>
      </c>
      <c r="L120" s="28"/>
      <c r="M120" s="60"/>
      <c r="N120" s="51"/>
      <c r="O120" s="51"/>
      <c r="P120" s="115">
        <f>P121</f>
        <v>0</v>
      </c>
      <c r="Q120" s="51"/>
      <c r="R120" s="115">
        <f>R121</f>
        <v>0</v>
      </c>
      <c r="S120" s="51"/>
      <c r="T120" s="115">
        <f>T121</f>
        <v>0</v>
      </c>
      <c r="U120" s="52"/>
      <c r="AT120" s="13" t="s">
        <v>69</v>
      </c>
      <c r="AU120" s="13" t="s">
        <v>84</v>
      </c>
      <c r="BK120" s="116">
        <f>BK121</f>
        <v>0</v>
      </c>
    </row>
    <row r="121" spans="2:65" s="11" customFormat="1" ht="25.9" customHeight="1" x14ac:dyDescent="0.2">
      <c r="B121" s="117"/>
      <c r="D121" s="118" t="s">
        <v>69</v>
      </c>
      <c r="E121" s="119" t="s">
        <v>102</v>
      </c>
      <c r="F121" s="119" t="s">
        <v>103</v>
      </c>
      <c r="I121" s="120"/>
      <c r="J121" s="121">
        <f>BK121</f>
        <v>0</v>
      </c>
      <c r="L121" s="117"/>
      <c r="M121" s="122"/>
      <c r="P121" s="123">
        <f>P122+P128+P132</f>
        <v>0</v>
      </c>
      <c r="R121" s="123">
        <f>R122+R128+R132</f>
        <v>0</v>
      </c>
      <c r="T121" s="123">
        <f>T122+T128+T132</f>
        <v>0</v>
      </c>
      <c r="U121" s="124"/>
      <c r="AR121" s="118" t="s">
        <v>104</v>
      </c>
      <c r="AT121" s="125" t="s">
        <v>69</v>
      </c>
      <c r="AU121" s="125" t="s">
        <v>70</v>
      </c>
      <c r="AY121" s="118" t="s">
        <v>105</v>
      </c>
      <c r="BK121" s="126">
        <f>BK122+BK128+BK132</f>
        <v>0</v>
      </c>
    </row>
    <row r="122" spans="2:65" s="11" customFormat="1" ht="22.9" customHeight="1" x14ac:dyDescent="0.2">
      <c r="B122" s="117"/>
      <c r="D122" s="118" t="s">
        <v>69</v>
      </c>
      <c r="E122" s="127" t="s">
        <v>106</v>
      </c>
      <c r="F122" s="127" t="s">
        <v>107</v>
      </c>
      <c r="I122" s="120"/>
      <c r="J122" s="128">
        <f>BK122</f>
        <v>0</v>
      </c>
      <c r="L122" s="117"/>
      <c r="M122" s="122"/>
      <c r="P122" s="123">
        <f>SUM(P123:P127)</f>
        <v>0</v>
      </c>
      <c r="R122" s="123">
        <f>SUM(R123:R127)</f>
        <v>0</v>
      </c>
      <c r="T122" s="123">
        <f>SUM(T123:T127)</f>
        <v>0</v>
      </c>
      <c r="U122" s="124"/>
      <c r="AR122" s="118" t="s">
        <v>104</v>
      </c>
      <c r="AT122" s="125" t="s">
        <v>69</v>
      </c>
      <c r="AU122" s="125" t="s">
        <v>76</v>
      </c>
      <c r="AY122" s="118" t="s">
        <v>105</v>
      </c>
      <c r="BK122" s="126">
        <f>SUM(BK123:BK127)</f>
        <v>0</v>
      </c>
    </row>
    <row r="123" spans="2:65" s="1" customFormat="1" ht="21.75" customHeight="1" x14ac:dyDescent="0.2">
      <c r="B123" s="129"/>
      <c r="C123" s="130" t="s">
        <v>76</v>
      </c>
      <c r="D123" s="130" t="s">
        <v>108</v>
      </c>
      <c r="E123" s="131" t="s">
        <v>109</v>
      </c>
      <c r="F123" s="132" t="s">
        <v>110</v>
      </c>
      <c r="G123" s="133" t="s">
        <v>111</v>
      </c>
      <c r="H123" s="134">
        <v>28</v>
      </c>
      <c r="I123" s="135"/>
      <c r="J123" s="136">
        <f>ROUND(I123*H123,2)</f>
        <v>0</v>
      </c>
      <c r="K123" s="137"/>
      <c r="L123" s="28"/>
      <c r="M123" s="138" t="s">
        <v>1</v>
      </c>
      <c r="N123" s="139" t="s">
        <v>36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0">
        <f>S123*H123</f>
        <v>0</v>
      </c>
      <c r="U123" s="141" t="s">
        <v>1</v>
      </c>
      <c r="AR123" s="142" t="s">
        <v>112</v>
      </c>
      <c r="AT123" s="142" t="s">
        <v>108</v>
      </c>
      <c r="AU123" s="142" t="s">
        <v>113</v>
      </c>
      <c r="AY123" s="13" t="s">
        <v>105</v>
      </c>
      <c r="BE123" s="143">
        <f>IF(N123="základná",J123,0)</f>
        <v>0</v>
      </c>
      <c r="BF123" s="143">
        <f>IF(N123="znížená",J123,0)</f>
        <v>0</v>
      </c>
      <c r="BG123" s="143">
        <f>IF(N123="zákl. prenesená",J123,0)</f>
        <v>0</v>
      </c>
      <c r="BH123" s="143">
        <f>IF(N123="zníž. prenesená",J123,0)</f>
        <v>0</v>
      </c>
      <c r="BI123" s="143">
        <f>IF(N123="nulová",J123,0)</f>
        <v>0</v>
      </c>
      <c r="BJ123" s="13" t="s">
        <v>113</v>
      </c>
      <c r="BK123" s="143">
        <f>ROUND(I123*H123,2)</f>
        <v>0</v>
      </c>
      <c r="BL123" s="13" t="s">
        <v>112</v>
      </c>
      <c r="BM123" s="142" t="s">
        <v>113</v>
      </c>
    </row>
    <row r="124" spans="2:65" s="1" customFormat="1" ht="66.75" customHeight="1" x14ac:dyDescent="0.2">
      <c r="B124" s="129"/>
      <c r="C124" s="144" t="s">
        <v>113</v>
      </c>
      <c r="D124" s="144" t="s">
        <v>102</v>
      </c>
      <c r="E124" s="145" t="s">
        <v>114</v>
      </c>
      <c r="F124" s="146" t="s">
        <v>115</v>
      </c>
      <c r="G124" s="147" t="s">
        <v>111</v>
      </c>
      <c r="H124" s="148">
        <v>28</v>
      </c>
      <c r="I124" s="149"/>
      <c r="J124" s="150">
        <f>ROUND(I124*H124,2)</f>
        <v>0</v>
      </c>
      <c r="K124" s="151"/>
      <c r="L124" s="152"/>
      <c r="M124" s="153" t="s">
        <v>1</v>
      </c>
      <c r="N124" s="154" t="s">
        <v>36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0">
        <f>S124*H124</f>
        <v>0</v>
      </c>
      <c r="U124" s="141" t="s">
        <v>1</v>
      </c>
      <c r="AR124" s="142" t="s">
        <v>116</v>
      </c>
      <c r="AT124" s="142" t="s">
        <v>102</v>
      </c>
      <c r="AU124" s="142" t="s">
        <v>113</v>
      </c>
      <c r="AY124" s="13" t="s">
        <v>105</v>
      </c>
      <c r="BE124" s="143">
        <f>IF(N124="základná",J124,0)</f>
        <v>0</v>
      </c>
      <c r="BF124" s="143">
        <f>IF(N124="znížená",J124,0)</f>
        <v>0</v>
      </c>
      <c r="BG124" s="143">
        <f>IF(N124="zákl. prenesená",J124,0)</f>
        <v>0</v>
      </c>
      <c r="BH124" s="143">
        <f>IF(N124="zníž. prenesená",J124,0)</f>
        <v>0</v>
      </c>
      <c r="BI124" s="143">
        <f>IF(N124="nulová",J124,0)</f>
        <v>0</v>
      </c>
      <c r="BJ124" s="13" t="s">
        <v>113</v>
      </c>
      <c r="BK124" s="143">
        <f>ROUND(I124*H124,2)</f>
        <v>0</v>
      </c>
      <c r="BL124" s="13" t="s">
        <v>112</v>
      </c>
      <c r="BM124" s="142" t="s">
        <v>117</v>
      </c>
    </row>
    <row r="125" spans="2:65" s="1" customFormat="1" ht="24.2" customHeight="1" x14ac:dyDescent="0.2">
      <c r="B125" s="129"/>
      <c r="C125" s="130" t="s">
        <v>118</v>
      </c>
      <c r="D125" s="130" t="s">
        <v>108</v>
      </c>
      <c r="E125" s="131" t="s">
        <v>119</v>
      </c>
      <c r="F125" s="132" t="s">
        <v>120</v>
      </c>
      <c r="G125" s="133" t="s">
        <v>121</v>
      </c>
      <c r="H125" s="134">
        <v>1</v>
      </c>
      <c r="I125" s="135"/>
      <c r="J125" s="136">
        <f>ROUND(I125*H125,2)</f>
        <v>0</v>
      </c>
      <c r="K125" s="137"/>
      <c r="L125" s="28"/>
      <c r="M125" s="138" t="s">
        <v>1</v>
      </c>
      <c r="N125" s="139" t="s">
        <v>36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0">
        <f>S125*H125</f>
        <v>0</v>
      </c>
      <c r="U125" s="141" t="s">
        <v>1</v>
      </c>
      <c r="AR125" s="142" t="s">
        <v>112</v>
      </c>
      <c r="AT125" s="142" t="s">
        <v>108</v>
      </c>
      <c r="AU125" s="142" t="s">
        <v>113</v>
      </c>
      <c r="AY125" s="13" t="s">
        <v>105</v>
      </c>
      <c r="BE125" s="143">
        <f>IF(N125="základná",J125,0)</f>
        <v>0</v>
      </c>
      <c r="BF125" s="143">
        <f>IF(N125="znížená",J125,0)</f>
        <v>0</v>
      </c>
      <c r="BG125" s="143">
        <f>IF(N125="zákl. prenesená",J125,0)</f>
        <v>0</v>
      </c>
      <c r="BH125" s="143">
        <f>IF(N125="zníž. prenesená",J125,0)</f>
        <v>0</v>
      </c>
      <c r="BI125" s="143">
        <f>IF(N125="nulová",J125,0)</f>
        <v>0</v>
      </c>
      <c r="BJ125" s="13" t="s">
        <v>113</v>
      </c>
      <c r="BK125" s="143">
        <f>ROUND(I125*H125,2)</f>
        <v>0</v>
      </c>
      <c r="BL125" s="13" t="s">
        <v>112</v>
      </c>
      <c r="BM125" s="142" t="s">
        <v>122</v>
      </c>
    </row>
    <row r="126" spans="2:65" s="1" customFormat="1" ht="37.9" customHeight="1" x14ac:dyDescent="0.2">
      <c r="B126" s="129"/>
      <c r="C126" s="130" t="s">
        <v>104</v>
      </c>
      <c r="D126" s="130" t="s">
        <v>108</v>
      </c>
      <c r="E126" s="131" t="s">
        <v>123</v>
      </c>
      <c r="F126" s="132" t="s">
        <v>124</v>
      </c>
      <c r="G126" s="133" t="s">
        <v>125</v>
      </c>
      <c r="H126" s="134">
        <v>28</v>
      </c>
      <c r="I126" s="135"/>
      <c r="J126" s="136">
        <f>ROUND(I126*H126,2)</f>
        <v>0</v>
      </c>
      <c r="K126" s="137"/>
      <c r="L126" s="28"/>
      <c r="M126" s="138" t="s">
        <v>1</v>
      </c>
      <c r="N126" s="139" t="s">
        <v>36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0">
        <f>S126*H126</f>
        <v>0</v>
      </c>
      <c r="U126" s="141" t="s">
        <v>1</v>
      </c>
      <c r="AR126" s="142" t="s">
        <v>112</v>
      </c>
      <c r="AT126" s="142" t="s">
        <v>108</v>
      </c>
      <c r="AU126" s="142" t="s">
        <v>113</v>
      </c>
      <c r="AY126" s="13" t="s">
        <v>105</v>
      </c>
      <c r="BE126" s="143">
        <f>IF(N126="základná",J126,0)</f>
        <v>0</v>
      </c>
      <c r="BF126" s="143">
        <f>IF(N126="znížená",J126,0)</f>
        <v>0</v>
      </c>
      <c r="BG126" s="143">
        <f>IF(N126="zákl. prenesená",J126,0)</f>
        <v>0</v>
      </c>
      <c r="BH126" s="143">
        <f>IF(N126="zníž. prenesená",J126,0)</f>
        <v>0</v>
      </c>
      <c r="BI126" s="143">
        <f>IF(N126="nulová",J126,0)</f>
        <v>0</v>
      </c>
      <c r="BJ126" s="13" t="s">
        <v>113</v>
      </c>
      <c r="BK126" s="143">
        <f>ROUND(I126*H126,2)</f>
        <v>0</v>
      </c>
      <c r="BL126" s="13" t="s">
        <v>112</v>
      </c>
      <c r="BM126" s="142" t="s">
        <v>126</v>
      </c>
    </row>
    <row r="127" spans="2:65" s="1" customFormat="1" ht="16.5" customHeight="1" x14ac:dyDescent="0.2">
      <c r="B127" s="129"/>
      <c r="C127" s="144" t="s">
        <v>117</v>
      </c>
      <c r="D127" s="144" t="s">
        <v>102</v>
      </c>
      <c r="E127" s="145" t="s">
        <v>127</v>
      </c>
      <c r="F127" s="146" t="s">
        <v>157</v>
      </c>
      <c r="G127" s="147" t="s">
        <v>111</v>
      </c>
      <c r="H127" s="148">
        <v>28</v>
      </c>
      <c r="I127" s="149"/>
      <c r="J127" s="150">
        <f>ROUND(I127*H127,2)</f>
        <v>0</v>
      </c>
      <c r="K127" s="151"/>
      <c r="L127" s="152"/>
      <c r="M127" s="153" t="s">
        <v>1</v>
      </c>
      <c r="N127" s="154" t="s">
        <v>36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0">
        <f>S127*H127</f>
        <v>0</v>
      </c>
      <c r="U127" s="141" t="s">
        <v>1</v>
      </c>
      <c r="AR127" s="142" t="s">
        <v>116</v>
      </c>
      <c r="AT127" s="142" t="s">
        <v>102</v>
      </c>
      <c r="AU127" s="142" t="s">
        <v>113</v>
      </c>
      <c r="AY127" s="13" t="s">
        <v>105</v>
      </c>
      <c r="BE127" s="143">
        <f>IF(N127="základná",J127,0)</f>
        <v>0</v>
      </c>
      <c r="BF127" s="143">
        <f>IF(N127="znížená",J127,0)</f>
        <v>0</v>
      </c>
      <c r="BG127" s="143">
        <f>IF(N127="zákl. prenesená",J127,0)</f>
        <v>0</v>
      </c>
      <c r="BH127" s="143">
        <f>IF(N127="zníž. prenesená",J127,0)</f>
        <v>0</v>
      </c>
      <c r="BI127" s="143">
        <f>IF(N127="nulová",J127,0)</f>
        <v>0</v>
      </c>
      <c r="BJ127" s="13" t="s">
        <v>113</v>
      </c>
      <c r="BK127" s="143">
        <f>ROUND(I127*H127,2)</f>
        <v>0</v>
      </c>
      <c r="BL127" s="13" t="s">
        <v>112</v>
      </c>
      <c r="BM127" s="142" t="s">
        <v>128</v>
      </c>
    </row>
    <row r="128" spans="2:65" s="11" customFormat="1" ht="22.9" customHeight="1" x14ac:dyDescent="0.2">
      <c r="B128" s="117"/>
      <c r="D128" s="118" t="s">
        <v>69</v>
      </c>
      <c r="E128" s="127" t="s">
        <v>129</v>
      </c>
      <c r="F128" s="127" t="s">
        <v>130</v>
      </c>
      <c r="I128" s="120"/>
      <c r="J128" s="128">
        <f>BK128</f>
        <v>0</v>
      </c>
      <c r="L128" s="117"/>
      <c r="M128" s="122"/>
      <c r="P128" s="123">
        <f>SUM(P129:P131)</f>
        <v>0</v>
      </c>
      <c r="R128" s="123">
        <f>SUM(R129:R131)</f>
        <v>0</v>
      </c>
      <c r="T128" s="123">
        <f>SUM(T129:T131)</f>
        <v>0</v>
      </c>
      <c r="U128" s="124"/>
      <c r="AR128" s="118" t="s">
        <v>104</v>
      </c>
      <c r="AT128" s="125" t="s">
        <v>69</v>
      </c>
      <c r="AU128" s="125" t="s">
        <v>76</v>
      </c>
      <c r="AY128" s="118" t="s">
        <v>105</v>
      </c>
      <c r="BK128" s="126">
        <f>SUM(BK129:BK131)</f>
        <v>0</v>
      </c>
    </row>
    <row r="129" spans="2:65" s="1" customFormat="1" ht="24.2" customHeight="1" x14ac:dyDescent="0.2">
      <c r="B129" s="129"/>
      <c r="C129" s="130" t="s">
        <v>126</v>
      </c>
      <c r="D129" s="130" t="s">
        <v>108</v>
      </c>
      <c r="E129" s="131" t="s">
        <v>131</v>
      </c>
      <c r="F129" s="132" t="s">
        <v>132</v>
      </c>
      <c r="G129" s="133" t="s">
        <v>133</v>
      </c>
      <c r="H129" s="134">
        <v>28</v>
      </c>
      <c r="I129" s="135"/>
      <c r="J129" s="136">
        <f>ROUND(I129*H129,2)</f>
        <v>0</v>
      </c>
      <c r="K129" s="137"/>
      <c r="L129" s="28"/>
      <c r="M129" s="138" t="s">
        <v>1</v>
      </c>
      <c r="N129" s="139" t="s">
        <v>36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0">
        <f>S129*H129</f>
        <v>0</v>
      </c>
      <c r="U129" s="141" t="s">
        <v>1</v>
      </c>
      <c r="AR129" s="142" t="s">
        <v>112</v>
      </c>
      <c r="AT129" s="142" t="s">
        <v>108</v>
      </c>
      <c r="AU129" s="142" t="s">
        <v>113</v>
      </c>
      <c r="AY129" s="13" t="s">
        <v>105</v>
      </c>
      <c r="BE129" s="143">
        <f>IF(N129="základná",J129,0)</f>
        <v>0</v>
      </c>
      <c r="BF129" s="143">
        <f>IF(N129="znížená",J129,0)</f>
        <v>0</v>
      </c>
      <c r="BG129" s="143">
        <f>IF(N129="zákl. prenesená",J129,0)</f>
        <v>0</v>
      </c>
      <c r="BH129" s="143">
        <f>IF(N129="zníž. prenesená",J129,0)</f>
        <v>0</v>
      </c>
      <c r="BI129" s="143">
        <f>IF(N129="nulová",J129,0)</f>
        <v>0</v>
      </c>
      <c r="BJ129" s="13" t="s">
        <v>113</v>
      </c>
      <c r="BK129" s="143">
        <f>ROUND(I129*H129,2)</f>
        <v>0</v>
      </c>
      <c r="BL129" s="13" t="s">
        <v>112</v>
      </c>
      <c r="BM129" s="142" t="s">
        <v>134</v>
      </c>
    </row>
    <row r="130" spans="2:65" s="1" customFormat="1" ht="16.5" customHeight="1" x14ac:dyDescent="0.2">
      <c r="B130" s="129"/>
      <c r="C130" s="130" t="s">
        <v>135</v>
      </c>
      <c r="D130" s="130" t="s">
        <v>108</v>
      </c>
      <c r="E130" s="131" t="s">
        <v>136</v>
      </c>
      <c r="F130" s="132" t="s">
        <v>137</v>
      </c>
      <c r="G130" s="133" t="s">
        <v>133</v>
      </c>
      <c r="H130" s="134">
        <v>28</v>
      </c>
      <c r="I130" s="135"/>
      <c r="J130" s="136">
        <f>ROUND(I130*H130,2)</f>
        <v>0</v>
      </c>
      <c r="K130" s="137"/>
      <c r="L130" s="28"/>
      <c r="M130" s="138" t="s">
        <v>1</v>
      </c>
      <c r="N130" s="139" t="s">
        <v>36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0">
        <f>S130*H130</f>
        <v>0</v>
      </c>
      <c r="U130" s="141" t="s">
        <v>1</v>
      </c>
      <c r="AR130" s="142" t="s">
        <v>112</v>
      </c>
      <c r="AT130" s="142" t="s">
        <v>108</v>
      </c>
      <c r="AU130" s="142" t="s">
        <v>113</v>
      </c>
      <c r="AY130" s="13" t="s">
        <v>105</v>
      </c>
      <c r="BE130" s="143">
        <f>IF(N130="základná",J130,0)</f>
        <v>0</v>
      </c>
      <c r="BF130" s="143">
        <f>IF(N130="znížená",J130,0)</f>
        <v>0</v>
      </c>
      <c r="BG130" s="143">
        <f>IF(N130="zákl. prenesená",J130,0)</f>
        <v>0</v>
      </c>
      <c r="BH130" s="143">
        <f>IF(N130="zníž. prenesená",J130,0)</f>
        <v>0</v>
      </c>
      <c r="BI130" s="143">
        <f>IF(N130="nulová",J130,0)</f>
        <v>0</v>
      </c>
      <c r="BJ130" s="13" t="s">
        <v>113</v>
      </c>
      <c r="BK130" s="143">
        <f>ROUND(I130*H130,2)</f>
        <v>0</v>
      </c>
      <c r="BL130" s="13" t="s">
        <v>112</v>
      </c>
      <c r="BM130" s="142" t="s">
        <v>138</v>
      </c>
    </row>
    <row r="131" spans="2:65" s="1" customFormat="1" ht="37.9" customHeight="1" x14ac:dyDescent="0.2">
      <c r="B131" s="129"/>
      <c r="C131" s="130" t="s">
        <v>122</v>
      </c>
      <c r="D131" s="130" t="s">
        <v>108</v>
      </c>
      <c r="E131" s="131" t="s">
        <v>139</v>
      </c>
      <c r="F131" s="132" t="s">
        <v>140</v>
      </c>
      <c r="G131" s="133" t="s">
        <v>125</v>
      </c>
      <c r="H131" s="134">
        <v>28</v>
      </c>
      <c r="I131" s="135"/>
      <c r="J131" s="136">
        <f>ROUND(I131*H131,2)</f>
        <v>0</v>
      </c>
      <c r="K131" s="137"/>
      <c r="L131" s="28"/>
      <c r="M131" s="138" t="s">
        <v>1</v>
      </c>
      <c r="N131" s="139" t="s">
        <v>36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0">
        <f>S131*H131</f>
        <v>0</v>
      </c>
      <c r="U131" s="141" t="s">
        <v>1</v>
      </c>
      <c r="AR131" s="142" t="s">
        <v>112</v>
      </c>
      <c r="AT131" s="142" t="s">
        <v>108</v>
      </c>
      <c r="AU131" s="142" t="s">
        <v>113</v>
      </c>
      <c r="AY131" s="13" t="s">
        <v>105</v>
      </c>
      <c r="BE131" s="143">
        <f>IF(N131="základná",J131,0)</f>
        <v>0</v>
      </c>
      <c r="BF131" s="143">
        <f>IF(N131="znížená",J131,0)</f>
        <v>0</v>
      </c>
      <c r="BG131" s="143">
        <f>IF(N131="zákl. prenesená",J131,0)</f>
        <v>0</v>
      </c>
      <c r="BH131" s="143">
        <f>IF(N131="zníž. prenesená",J131,0)</f>
        <v>0</v>
      </c>
      <c r="BI131" s="143">
        <f>IF(N131="nulová",J131,0)</f>
        <v>0</v>
      </c>
      <c r="BJ131" s="13" t="s">
        <v>113</v>
      </c>
      <c r="BK131" s="143">
        <f>ROUND(I131*H131,2)</f>
        <v>0</v>
      </c>
      <c r="BL131" s="13" t="s">
        <v>112</v>
      </c>
      <c r="BM131" s="142" t="s">
        <v>141</v>
      </c>
    </row>
    <row r="132" spans="2:65" s="11" customFormat="1" ht="22.9" customHeight="1" x14ac:dyDescent="0.2">
      <c r="B132" s="117"/>
      <c r="D132" s="118" t="s">
        <v>69</v>
      </c>
      <c r="E132" s="127" t="s">
        <v>142</v>
      </c>
      <c r="F132" s="127" t="s">
        <v>143</v>
      </c>
      <c r="I132" s="120"/>
      <c r="J132" s="128">
        <f>BK132</f>
        <v>0</v>
      </c>
      <c r="L132" s="117"/>
      <c r="M132" s="122"/>
      <c r="P132" s="123">
        <f>P133</f>
        <v>0</v>
      </c>
      <c r="R132" s="123">
        <f>R133</f>
        <v>0</v>
      </c>
      <c r="T132" s="123">
        <f>T133</f>
        <v>0</v>
      </c>
      <c r="U132" s="124"/>
      <c r="AR132" s="118" t="s">
        <v>117</v>
      </c>
      <c r="AT132" s="125" t="s">
        <v>69</v>
      </c>
      <c r="AU132" s="125" t="s">
        <v>76</v>
      </c>
      <c r="AY132" s="118" t="s">
        <v>105</v>
      </c>
      <c r="BK132" s="126">
        <f>BK133</f>
        <v>0</v>
      </c>
    </row>
    <row r="133" spans="2:65" s="1" customFormat="1" ht="16.5" customHeight="1" x14ac:dyDescent="0.2">
      <c r="B133" s="129"/>
      <c r="C133" s="130" t="s">
        <v>144</v>
      </c>
      <c r="D133" s="130" t="s">
        <v>108</v>
      </c>
      <c r="E133" s="131" t="s">
        <v>145</v>
      </c>
      <c r="F133" s="132" t="s">
        <v>146</v>
      </c>
      <c r="G133" s="133" t="s">
        <v>147</v>
      </c>
      <c r="H133" s="134">
        <v>32</v>
      </c>
      <c r="I133" s="135"/>
      <c r="J133" s="136">
        <f>ROUND(I133*H133,2)</f>
        <v>0</v>
      </c>
      <c r="K133" s="137"/>
      <c r="L133" s="28"/>
      <c r="M133" s="155" t="s">
        <v>1</v>
      </c>
      <c r="N133" s="156" t="s">
        <v>36</v>
      </c>
      <c r="O133" s="157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8">
        <f>S133*H133</f>
        <v>0</v>
      </c>
      <c r="U133" s="159" t="s">
        <v>1</v>
      </c>
      <c r="AR133" s="142" t="s">
        <v>148</v>
      </c>
      <c r="AT133" s="142" t="s">
        <v>108</v>
      </c>
      <c r="AU133" s="142" t="s">
        <v>113</v>
      </c>
      <c r="AY133" s="13" t="s">
        <v>105</v>
      </c>
      <c r="BE133" s="143">
        <f>IF(N133="základná",J133,0)</f>
        <v>0</v>
      </c>
      <c r="BF133" s="143">
        <f>IF(N133="znížená",J133,0)</f>
        <v>0</v>
      </c>
      <c r="BG133" s="143">
        <f>IF(N133="zákl. prenesená",J133,0)</f>
        <v>0</v>
      </c>
      <c r="BH133" s="143">
        <f>IF(N133="zníž. prenesená",J133,0)</f>
        <v>0</v>
      </c>
      <c r="BI133" s="143">
        <f>IF(N133="nulová",J133,0)</f>
        <v>0</v>
      </c>
      <c r="BJ133" s="13" t="s">
        <v>113</v>
      </c>
      <c r="BK133" s="143">
        <f>ROUND(I133*H133,2)</f>
        <v>0</v>
      </c>
      <c r="BL133" s="13" t="s">
        <v>148</v>
      </c>
      <c r="BM133" s="142" t="s">
        <v>149</v>
      </c>
    </row>
    <row r="134" spans="2:65" s="1" customFormat="1" ht="6.95" customHeight="1" x14ac:dyDescent="0.2"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28"/>
    </row>
  </sheetData>
  <autoFilter ref="C119:K133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02 - Verejné osvetlenie - inšta</vt:lpstr>
      <vt:lpstr>'02 - Verejné osvetlenie - inšta'!Názvy_tlače</vt:lpstr>
      <vt:lpstr>'Rekapitulácia stavby'!Názvy_tlače</vt:lpstr>
      <vt:lpstr>'02 - Verejné osvetlenie - inšta'!Oblasť_tlače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DESKTOP-FBFBN40\Anton Šuli</dc:creator>
  <cp:lastModifiedBy>Potkány Ondrej Ing.</cp:lastModifiedBy>
  <dcterms:created xsi:type="dcterms:W3CDTF">2023-01-25T12:39:05Z</dcterms:created>
  <dcterms:modified xsi:type="dcterms:W3CDTF">2023-01-25T13:43:37Z</dcterms:modified>
</cp:coreProperties>
</file>