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ento_zošit" hidePivotFieldList="1" defaultThemeVersion="124226"/>
  <mc:AlternateContent xmlns:mc="http://schemas.openxmlformats.org/markup-compatibility/2006">
    <mc:Choice Requires="x15">
      <x15ac:absPath xmlns:x15ac="http://schemas.microsoft.com/office/spreadsheetml/2010/11/ac" url="C:\Users\herichovaEF\Desktop\"/>
    </mc:Choice>
  </mc:AlternateContent>
  <xr:revisionPtr revIDLastSave="0" documentId="8_{7552A361-2E5D-4351-8C0A-65DD2AAEEF7C}" xr6:coauthVersionLast="47" xr6:coauthVersionMax="47" xr10:uidLastSave="{00000000-0000-0000-0000-000000000000}"/>
  <bookViews>
    <workbookView xWindow="-120" yWindow="-120" windowWidth="29040" windowHeight="15840" xr2:uid="{00000000-000D-0000-FFFF-FFFF00000000}"/>
  </bookViews>
  <sheets>
    <sheet name="Applicant rev." sheetId="30" r:id="rId1"/>
    <sheet name="Budget" sheetId="12" r:id="rId2"/>
    <sheet name="Overview" sheetId="28" r:id="rId3"/>
    <sheet name="Lists" sheetId="27" state="hidden" r:id="rId4"/>
    <sheet name="Errors" sheetId="29" state="hidden" r:id="rId5"/>
  </sheets>
  <definedNames>
    <definedName name="_xlnm._FilterDatabase" localSheetId="1" hidden="1">Budget!$B$9:$K$110</definedName>
    <definedName name="academic_discipline" localSheetId="0">'Applicant rev.'!$G$482</definedName>
    <definedName name="academic_discipline">#REF!</definedName>
    <definedName name="academic_field" localSheetId="0">'Applicant rev.'!$G$480</definedName>
    <definedName name="academic_field">#REF!</definedName>
    <definedName name="academic_fields">Lists!$BN$2:$BN$7</definedName>
    <definedName name="academic_fields_table">Lists!$BN$2:$BO$7</definedName>
    <definedName name="ACC_OTC1">Lists!$AL$3:$AL$6</definedName>
    <definedName name="ACC_OTC2">Lists!$AL$8:$AL$8</definedName>
    <definedName name="ACC_OTCB">Lists!$AL$10:$AL$10</definedName>
    <definedName name="Activities_Column">Budget!$H$10:$H$109</definedName>
    <definedName name="Activities_Validation_List">OFFSET(Overview!$J$13,0,0,SUMPRODUCT(--(LEN(List_Of_Activities)&gt;2)),1)</definedName>
    <definedName name="activity1_applicant">Overview!$C$51</definedName>
    <definedName name="Activity1_Name" localSheetId="0">'Applicant rev.'!$C$211</definedName>
    <definedName name="Activity1_Name">#REF!</definedName>
    <definedName name="activity1_partner1">Overview!$D$51</definedName>
    <definedName name="activity1_partner2">Overview!$E$51</definedName>
    <definedName name="activity1_partner3">Overview!$F$51</definedName>
    <definedName name="activity1_partner4">Overview!$G$51</definedName>
    <definedName name="activity1_title" localSheetId="0">'Applicant rev.'!$D$211</definedName>
    <definedName name="activity1_title">#REF!</definedName>
    <definedName name="activity1_total">Overview!$H$51</definedName>
    <definedName name="activity2_applicant">Overview!$C$52</definedName>
    <definedName name="Activity2_Name" localSheetId="0">'Applicant rev.'!$C$237</definedName>
    <definedName name="Activity2_Name">#REF!</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 localSheetId="0">'Applicant rev.'!$C$265</definedName>
    <definedName name="Activity3_Name">#REF!</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 localSheetId="0">'Applicant rev.'!$C$291</definedName>
    <definedName name="Activity4_Name">#REF!</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 localSheetId="0">'Applicant rev.'!$C$320</definedName>
    <definedName name="Activity5_Name">#REF!</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 localSheetId="0">'Applicant rev.'!$C$346</definedName>
    <definedName name="Activity6_Name">#REF!</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 localSheetId="0">'Applicant rev.'!$C$375</definedName>
    <definedName name="Activity7_Name">#REF!</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 localSheetId="0">'Applicant rev.'!$C$401</definedName>
    <definedName name="Activity8_Name">#REF!</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 localSheetId="0">'Applicant rev.'!$K$671</definedName>
    <definedName name="actual_in_kind_percentage">#REF!</definedName>
    <definedName name="advance_applicant" localSheetId="0">'Applicant rev.'!$F$659</definedName>
    <definedName name="advance_applicant">#REF!</definedName>
    <definedName name="advance_partner1" localSheetId="0">'Applicant rev.'!$G$659</definedName>
    <definedName name="advance_partner1">#REF!</definedName>
    <definedName name="advance_partner2" localSheetId="0">'Applicant rev.'!$H$659</definedName>
    <definedName name="advance_partner2">#REF!</definedName>
    <definedName name="advance_partner3" localSheetId="0">'Applicant rev.'!$I$659</definedName>
    <definedName name="advance_partner3">#REF!</definedName>
    <definedName name="advance_partner4" localSheetId="0">'Applicant rev.'!$J$659</definedName>
    <definedName name="advance_partner4">#REF!</definedName>
    <definedName name="advance_total" localSheetId="0">'Applicant rev.'!$K$659</definedName>
    <definedName name="advance_total">#REF!</definedName>
    <definedName name="agriculture_fields">Lists!$BP$29:$BP$33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 localSheetId="0">'Applicant rev.'!$F$32</definedName>
    <definedName name="another_district1">#REF!</definedName>
    <definedName name="another_district2" localSheetId="0">'Applicant rev.'!$F$34</definedName>
    <definedName name="another_district2">#REF!</definedName>
    <definedName name="another_district3" localSheetId="0">'Applicant rev.'!$F$36</definedName>
    <definedName name="another_district3">#REF!</definedName>
    <definedName name="applicant_name" localSheetId="0">'Applicant rev.'!$D$59</definedName>
    <definedName name="applicant_name">#REF!</definedName>
    <definedName name="applicant_web" localSheetId="0">'Applicant rev.'!$D$85</definedName>
    <definedName name="applicant_web">#REF!</definedName>
    <definedName name="application_version" localSheetId="0">'Applicant rev.'!$E$3</definedName>
    <definedName name="application_version">#REF!</definedName>
    <definedName name="bilateral_capacity_building" localSheetId="0">'Applicant rev.'!$I$631</definedName>
    <definedName name="bilateral_capacity_building">#REF!</definedName>
    <definedName name="bilateral_common_challenges" localSheetId="0">'Applicant rev.'!$I$632</definedName>
    <definedName name="bilateral_common_challenges">#REF!</definedName>
    <definedName name="bilateral_estab_by_DPP" localSheetId="0">'Applicant rev.'!$I$641</definedName>
    <definedName name="bilateral_estab_by_DPP">#REF!</definedName>
    <definedName name="bilateral_estab_database" localSheetId="0">'Applicant rev.'!$I$642</definedName>
    <definedName name="bilateral_estab_database">#REF!</definedName>
    <definedName name="bilateral_estab_independent" localSheetId="0">'Applicant rev.'!$I$644</definedName>
    <definedName name="bilateral_estab_independent">#REF!</definedName>
    <definedName name="bilateral_estab_matchmaking" localSheetId="0">'Applicant rev.'!$I$639</definedName>
    <definedName name="bilateral_estab_matchmaking">#REF!</definedName>
    <definedName name="bilateral_estab_other" localSheetId="0">'Applicant rev.'!$E$645</definedName>
    <definedName name="bilateral_estab_other">#REF!</definedName>
    <definedName name="bilateral_estab_previous_cooperation" localSheetId="0">'Applicant rev.'!$I$638</definedName>
    <definedName name="bilateral_estab_previous_cooperation">#REF!</definedName>
    <definedName name="bilateral_estab_programme_operator" localSheetId="0">'Applicant rev.'!$I$640</definedName>
    <definedName name="bilateral_estab_programme_operator">#REF!</definedName>
    <definedName name="bilateral_event_attendance" localSheetId="0">'Applicant rev.'!$I$629</definedName>
    <definedName name="bilateral_event_attendance">#REF!</definedName>
    <definedName name="bilateral_event_inputs" localSheetId="0">'Applicant rev.'!$I$630</definedName>
    <definedName name="bilateral_event_inputs">#REF!</definedName>
    <definedName name="bilateral_indicator_baseline1" localSheetId="0">'Applicant rev.'!$G$441</definedName>
    <definedName name="bilateral_indicator_baseline1">#REF!</definedName>
    <definedName name="bilateral_indicator_baseline2" localSheetId="0">'Applicant rev.'!$G$442</definedName>
    <definedName name="bilateral_indicator_baseline2">#REF!</definedName>
    <definedName name="bilateral_indicator_baseline3" localSheetId="0">'Applicant rev.'!#REF!</definedName>
    <definedName name="bilateral_indicator_baseline3">#REF!</definedName>
    <definedName name="bilateral_indicator_baseline4" localSheetId="0">'Applicant rev.'!#REF!</definedName>
    <definedName name="bilateral_indicator_baseline4">#REF!</definedName>
    <definedName name="bilateral_indicator_baseline5" localSheetId="0">'Applicant rev.'!#REF!</definedName>
    <definedName name="bilateral_indicator_baseline5">#REF!</definedName>
    <definedName name="bilateral_indicator_baseline6" localSheetId="0">'Applicant rev.'!#REF!</definedName>
    <definedName name="bilateral_indicator_baseline6">#REF!</definedName>
    <definedName name="bilateral_indicator_baseline7" localSheetId="0">'Applicant rev.'!#REF!</definedName>
    <definedName name="bilateral_indicator_baseline7">#REF!</definedName>
    <definedName name="bilateral_indicator_baseline8" localSheetId="0">'Applicant rev.'!#REF!</definedName>
    <definedName name="bilateral_indicator_baseline8">#REF!</definedName>
    <definedName name="bilateral_indicator_code1" localSheetId="0">'Applicant rev.'!$L$441</definedName>
    <definedName name="bilateral_indicator_code1">#REF!</definedName>
    <definedName name="bilateral_indicator_code2" localSheetId="0">'Applicant rev.'!$L$442</definedName>
    <definedName name="bilateral_indicator_code2">#REF!</definedName>
    <definedName name="bilateral_indicator_code3" localSheetId="0">'Applicant rev.'!#REF!</definedName>
    <definedName name="bilateral_indicator_code3">#REF!</definedName>
    <definedName name="bilateral_indicator_code4" localSheetId="0">'Applicant rev.'!#REF!</definedName>
    <definedName name="bilateral_indicator_code4">#REF!</definedName>
    <definedName name="bilateral_indicator_code5" localSheetId="0">'Applicant rev.'!#REF!</definedName>
    <definedName name="bilateral_indicator_code5">#REF!</definedName>
    <definedName name="bilateral_indicator_code6" localSheetId="0">'Applicant rev.'!#REF!</definedName>
    <definedName name="bilateral_indicator_code6">#REF!</definedName>
    <definedName name="bilateral_indicator_code7" localSheetId="0">'Applicant rev.'!#REF!</definedName>
    <definedName name="bilateral_indicator_code7">#REF!</definedName>
    <definedName name="bilateral_indicator_code8" localSheetId="0">'Applicant rev.'!#REF!</definedName>
    <definedName name="bilateral_indicator_code8">#REF!</definedName>
    <definedName name="bilateral_indicator_level1" localSheetId="0">'Applicant rev.'!$F$441</definedName>
    <definedName name="bilateral_indicator_level1">#REF!</definedName>
    <definedName name="bilateral_indicator_level2" localSheetId="0">'Applicant rev.'!$F$442</definedName>
    <definedName name="bilateral_indicator_level2">#REF!</definedName>
    <definedName name="bilateral_indicator_level3" localSheetId="0">'Applicant rev.'!#REF!</definedName>
    <definedName name="bilateral_indicator_level3">#REF!</definedName>
    <definedName name="bilateral_indicator_level4" localSheetId="0">'Applicant rev.'!#REF!</definedName>
    <definedName name="bilateral_indicator_level4">#REF!</definedName>
    <definedName name="bilateral_indicator_level5" localSheetId="0">'Applicant rev.'!#REF!</definedName>
    <definedName name="bilateral_indicator_level5">#REF!</definedName>
    <definedName name="bilateral_indicator_level6" localSheetId="0">'Applicant rev.'!#REF!</definedName>
    <definedName name="bilateral_indicator_level6">#REF!</definedName>
    <definedName name="bilateral_indicator_level7" localSheetId="0">'Applicant rev.'!#REF!</definedName>
    <definedName name="bilateral_indicator_level7">#REF!</definedName>
    <definedName name="bilateral_indicator_level8" localSheetId="0">'Applicant rev.'!#REF!</definedName>
    <definedName name="bilateral_indicator_level8">#REF!</definedName>
    <definedName name="bilateral_indicator_measurement1" localSheetId="0">'Applicant rev.'!$I$441</definedName>
    <definedName name="bilateral_indicator_measurement1">#REF!</definedName>
    <definedName name="bilateral_indicator_measurement2" localSheetId="0">'Applicant rev.'!$I$442</definedName>
    <definedName name="bilateral_indicator_measurement2">#REF!</definedName>
    <definedName name="bilateral_indicator_measurement3" localSheetId="0">'Applicant rev.'!#REF!</definedName>
    <definedName name="bilateral_indicator_measurement3">#REF!</definedName>
    <definedName name="bilateral_indicator_measurement4" localSheetId="0">'Applicant rev.'!#REF!</definedName>
    <definedName name="bilateral_indicator_measurement4">#REF!</definedName>
    <definedName name="bilateral_indicator_measurement5" localSheetId="0">'Applicant rev.'!#REF!</definedName>
    <definedName name="bilateral_indicator_measurement5">#REF!</definedName>
    <definedName name="bilateral_indicator_measurement6" localSheetId="0">'Applicant rev.'!#REF!</definedName>
    <definedName name="bilateral_indicator_measurement6">#REF!</definedName>
    <definedName name="bilateral_indicator_measurement7" localSheetId="0">'Applicant rev.'!#REF!</definedName>
    <definedName name="bilateral_indicator_measurement7">#REF!</definedName>
    <definedName name="bilateral_indicator_measurement8" localSheetId="0">'Applicant rev.'!#REF!</definedName>
    <definedName name="bilateral_indicator_measurement8">#REF!</definedName>
    <definedName name="bilateral_indicator_target1" localSheetId="0">'Applicant rev.'!$H$441</definedName>
    <definedName name="bilateral_indicator_target1">#REF!</definedName>
    <definedName name="bilateral_indicator_target2" localSheetId="0">'Applicant rev.'!$H$442</definedName>
    <definedName name="bilateral_indicator_target2">#REF!</definedName>
    <definedName name="bilateral_indicator_target3" localSheetId="0">'Applicant rev.'!#REF!</definedName>
    <definedName name="bilateral_indicator_target3">#REF!</definedName>
    <definedName name="bilateral_indicator_target4" localSheetId="0">'Applicant rev.'!#REF!</definedName>
    <definedName name="bilateral_indicator_target4">#REF!</definedName>
    <definedName name="bilateral_indicator_target5" localSheetId="0">'Applicant rev.'!#REF!</definedName>
    <definedName name="bilateral_indicator_target5">#REF!</definedName>
    <definedName name="bilateral_indicator_target6" localSheetId="0">'Applicant rev.'!#REF!</definedName>
    <definedName name="bilateral_indicator_target6">#REF!</definedName>
    <definedName name="bilateral_indicator_target7" localSheetId="0">'Applicant rev.'!#REF!</definedName>
    <definedName name="bilateral_indicator_target7">#REF!</definedName>
    <definedName name="bilateral_indicator_target8" localSheetId="0">'Applicant rev.'!#REF!</definedName>
    <definedName name="bilateral_indicator_target8">#REF!</definedName>
    <definedName name="bilateral_indicator_type1" localSheetId="0">'Applicant rev.'!$E$441</definedName>
    <definedName name="bilateral_indicator_type1">#REF!</definedName>
    <definedName name="bilateral_indicator_type2" localSheetId="0">'Applicant rev.'!$E$442</definedName>
    <definedName name="bilateral_indicator_type2">#REF!</definedName>
    <definedName name="bilateral_indicator_type3" localSheetId="0">'Applicant rev.'!#REF!</definedName>
    <definedName name="bilateral_indicator_type3">#REF!</definedName>
    <definedName name="bilateral_indicator_type4" localSheetId="0">'Applicant rev.'!#REF!</definedName>
    <definedName name="bilateral_indicator_type4">#REF!</definedName>
    <definedName name="bilateral_indicator_type5" localSheetId="0">'Applicant rev.'!#REF!</definedName>
    <definedName name="bilateral_indicator_type5">#REF!</definedName>
    <definedName name="bilateral_indicator_type6" localSheetId="0">'Applicant rev.'!#REF!</definedName>
    <definedName name="bilateral_indicator_type6">#REF!</definedName>
    <definedName name="bilateral_indicator_type7" localSheetId="0">'Applicant rev.'!#REF!</definedName>
    <definedName name="bilateral_indicator_type7">#REF!</definedName>
    <definedName name="bilateral_indicator_type8" localSheetId="0">'Applicant rev.'!#REF!</definedName>
    <definedName name="bilateral_indicator_type8">#REF!</definedName>
    <definedName name="bilateral_indicator1" localSheetId="0">'Applicant rev.'!$C$441</definedName>
    <definedName name="bilateral_indicator1">#REF!</definedName>
    <definedName name="bilateral_indicator2" localSheetId="0">'Applicant rev.'!$C$442</definedName>
    <definedName name="bilateral_indicator2">#REF!</definedName>
    <definedName name="bilateral_indicator3" localSheetId="0">'Applicant rev.'!#REF!</definedName>
    <definedName name="bilateral_indicator3">#REF!</definedName>
    <definedName name="bilateral_indicator4" localSheetId="0">'Applicant rev.'!#REF!</definedName>
    <definedName name="bilateral_indicator4">#REF!</definedName>
    <definedName name="bilateral_indicator5" localSheetId="0">'Applicant rev.'!#REF!</definedName>
    <definedName name="bilateral_indicator5">#REF!</definedName>
    <definedName name="bilateral_indicator6" localSheetId="0">'Applicant rev.'!#REF!</definedName>
    <definedName name="bilateral_indicator6">#REF!</definedName>
    <definedName name="bilateral_indicator7" localSheetId="0">'Applicant rev.'!#REF!</definedName>
    <definedName name="bilateral_indicator7">#REF!</definedName>
    <definedName name="bilateral_indicator8" localSheetId="0">'Applicant rev.'!#REF!</definedName>
    <definedName name="bilateral_indicator8">#REF!</definedName>
    <definedName name="bilateral_involvement_other" localSheetId="0">'Applicant rev.'!$E$633</definedName>
    <definedName name="bilateral_involvement_other">#REF!</definedName>
    <definedName name="blateral_estab_embassy" localSheetId="0">'Applicant rev.'!$I$643</definedName>
    <definedName name="blateral_estab_embassy">#REF!</definedName>
    <definedName name="Budget_Headings">Lists!$S$2:$S$13</definedName>
    <definedName name="Budget_Headings_Column">Budget!$I$10:$I$109</definedName>
    <definedName name="budget_table">Budget!$A$9:$K$109</definedName>
    <definedName name="Business">Lists!$N$86:$N$90</definedName>
    <definedName name="call_code" localSheetId="0">'Applicant rev.'!$K$3</definedName>
    <definedName name="call_code">#REF!</definedName>
    <definedName name="call_codes">Lists!$BI$2:$BI$7</definedName>
    <definedName name="cash_cofinancing_applicant" localSheetId="0">'Applicant rev.'!$F$658</definedName>
    <definedName name="cash_cofinancing_applicant">#REF!</definedName>
    <definedName name="cash_cofinancing_partner1" localSheetId="0">'Applicant rev.'!$G$658</definedName>
    <definedName name="cash_cofinancing_partner1">#REF!</definedName>
    <definedName name="cash_cofinancing_partner2" localSheetId="0">'Applicant rev.'!$H$658</definedName>
    <definedName name="cash_cofinancing_partner2">#REF!</definedName>
    <definedName name="cash_cofinancing_partner3" localSheetId="0">'Applicant rev.'!$I$658</definedName>
    <definedName name="cash_cofinancing_partner3">#REF!</definedName>
    <definedName name="cash_cofinancing_partner4" localSheetId="0">'Applicant rev.'!$J$658</definedName>
    <definedName name="cash_cofinancing_partner4">#REF!</definedName>
    <definedName name="cash_cofinancing_total" localSheetId="0">'Applicant rev.'!$K$658</definedName>
    <definedName name="cash_cofinancing_total">#REF!</definedName>
    <definedName name="CLT_OTC_bilateral">Lists!$AL$9</definedName>
    <definedName name="CLT_OTC1">Lists!$AL$3:$AL$4</definedName>
    <definedName name="CLT_OTC2">Lists!$AL$6:$AL$7</definedName>
    <definedName name="consultant_name1" localSheetId="0">'Applicant rev.'!$D$913</definedName>
    <definedName name="consultant_name1">#REF!</definedName>
    <definedName name="consultant_name2" localSheetId="0">'Applicant rev.'!$D$914</definedName>
    <definedName name="consultant_name2">#REF!</definedName>
    <definedName name="consultant_name3" localSheetId="0">'Applicant rev.'!$D$915</definedName>
    <definedName name="consultant_name3">#REF!</definedName>
    <definedName name="consultant_name4" localSheetId="0">'Applicant rev.'!$D$916</definedName>
    <definedName name="consultant_name4">#REF!</definedName>
    <definedName name="consultant_name5" localSheetId="0">'Applicant rev.'!$D$917</definedName>
    <definedName name="consultant_name5">#REF!</definedName>
    <definedName name="consultant_name6" localSheetId="0">'Applicant rev.'!$D$918</definedName>
    <definedName name="consultant_name6">#REF!</definedName>
    <definedName name="consultant_name7" localSheetId="0">'Applicant rev.'!$D$919</definedName>
    <definedName name="consultant_name7">#REF!</definedName>
    <definedName name="consultant_name8" localSheetId="0">'Applicant rev.'!$D$920</definedName>
    <definedName name="consultant_name8">#REF!</definedName>
    <definedName name="consultant_organisation1" localSheetId="0">'Applicant rev.'!$I$913</definedName>
    <definedName name="consultant_organisation1">#REF!</definedName>
    <definedName name="consultant_organisation2" localSheetId="0">'Applicant rev.'!$I$914</definedName>
    <definedName name="consultant_organisation2">#REF!</definedName>
    <definedName name="consultant_organisation3" localSheetId="0">'Applicant rev.'!$I$915</definedName>
    <definedName name="consultant_organisation3">#REF!</definedName>
    <definedName name="consultant_organisation4" localSheetId="0">'Applicant rev.'!$I$916</definedName>
    <definedName name="consultant_organisation4">#REF!</definedName>
    <definedName name="consultant_organisation5" localSheetId="0">'Applicant rev.'!$I$917</definedName>
    <definedName name="consultant_organisation5">#REF!</definedName>
    <definedName name="consultant_organisation6" localSheetId="0">'Applicant rev.'!$I$918</definedName>
    <definedName name="consultant_organisation6">#REF!</definedName>
    <definedName name="consultant_organisation7" localSheetId="0">'Applicant rev.'!$I$919</definedName>
    <definedName name="consultant_organisation7">#REF!</definedName>
    <definedName name="consultant_organisation8" localSheetId="0">'Applicant rev.'!$I$920</definedName>
    <definedName name="consultant_organisation8">#REF!</definedName>
    <definedName name="consultant_position1" localSheetId="0">'Applicant rev.'!$F$913</definedName>
    <definedName name="consultant_position1">#REF!</definedName>
    <definedName name="consultant_position2" localSheetId="0">'Applicant rev.'!$F$914</definedName>
    <definedName name="consultant_position2">#REF!</definedName>
    <definedName name="consultant_position3" localSheetId="0">'Applicant rev.'!$F$915</definedName>
    <definedName name="consultant_position3">#REF!</definedName>
    <definedName name="consultant_position4" localSheetId="0">'Applicant rev.'!$F$916</definedName>
    <definedName name="consultant_position4">#REF!</definedName>
    <definedName name="consultant_position5" localSheetId="0">'Applicant rev.'!$F$917</definedName>
    <definedName name="consultant_position5">#REF!</definedName>
    <definedName name="consultant_position6" localSheetId="0">'Applicant rev.'!$F$918</definedName>
    <definedName name="consultant_position6">#REF!</definedName>
    <definedName name="consultant_position7" localSheetId="0">'Applicant rev.'!$F$919</definedName>
    <definedName name="consultant_position7">#REF!</definedName>
    <definedName name="consultant_position8" localSheetId="0">'Applicant rev.'!$F$920</definedName>
    <definedName name="consultant_position8">#REF!</definedName>
    <definedName name="Countries">Lists!$U$2:$U$34</definedName>
    <definedName name="cp_cell_phone" localSheetId="0">'Applicant rev.'!$E$98</definedName>
    <definedName name="cp_cell_phone">#REF!</definedName>
    <definedName name="cp_cell_phone_prefix" localSheetId="0">'Applicant rev.'!$D$98</definedName>
    <definedName name="cp_cell_phone_prefix">#REF!</definedName>
    <definedName name="cp_email" localSheetId="0">'Applicant rev.'!$D$93</definedName>
    <definedName name="cp_email">#REF!</definedName>
    <definedName name="cp_first_name" localSheetId="0">'Applicant rev.'!$E$89</definedName>
    <definedName name="cp_first_name">#REF!</definedName>
    <definedName name="cp_last_name" localSheetId="0">'Applicant rev.'!$H$89</definedName>
    <definedName name="cp_last_name">#REF!</definedName>
    <definedName name="cp_phone" localSheetId="0">'Applicant rev.'!$E$96</definedName>
    <definedName name="cp_phone">#REF!</definedName>
    <definedName name="cp_phone_prefix" localSheetId="0">'Applicant rev.'!$D$96</definedName>
    <definedName name="cp_phone_prefix">#REF!</definedName>
    <definedName name="cp_position" localSheetId="0">'Applicant rev.'!$D$91</definedName>
    <definedName name="cp_position">#REF!</definedName>
    <definedName name="cp_title" localSheetId="0">'Applicant rev.'!$D$89</definedName>
    <definedName name="cp_title">#REF!</definedName>
    <definedName name="direct_costs_applicant" localSheetId="0">'Applicant rev.'!$F$653</definedName>
    <definedName name="direct_costs_applicant">#REF!</definedName>
    <definedName name="Direct_Costs_Column">Budget!$F$10:$F$109</definedName>
    <definedName name="direct_costs_partner1" localSheetId="0">'Applicant rev.'!$G$653</definedName>
    <definedName name="direct_costs_partner1">#REF!</definedName>
    <definedName name="direct_costs_partner2" localSheetId="0">'Applicant rev.'!$H$653</definedName>
    <definedName name="direct_costs_partner2">#REF!</definedName>
    <definedName name="direct_costs_partner3" localSheetId="0">'Applicant rev.'!$I$653</definedName>
    <definedName name="direct_costs_partner3">#REF!</definedName>
    <definedName name="direct_costs_partner4" localSheetId="0">'Applicant rev.'!$J$653</definedName>
    <definedName name="direct_costs_partner4">#REF!</definedName>
    <definedName name="direct_costs_total" localSheetId="0">'Applicant rev.'!$K$653</definedName>
    <definedName name="direct_costs_total">#REF!</definedName>
    <definedName name="district" localSheetId="0">'Applicant rev.'!$F$30</definedName>
    <definedName name="district">#REF!</definedName>
    <definedName name="district_seat" localSheetId="0">'Applicant rev.'!$F$42</definedName>
    <definedName name="district_seat">#REF!</definedName>
    <definedName name="duration_calculation" localSheetId="0">IFERROR(SUBSTITUTE(SUBSTITUTE('Applicant rev.'!$K1,"within ",""), " months", "")-SUBSTITUTE(SUBSTITUTE('Applicant rev.'!$J1,"within ",""), " months", ""),"")</definedName>
    <definedName name="duration_calculation">IFERROR(SUBSTITUTE(SUBSTITUTE(#REF!,"within ",""), " months", "")-SUBSTITUTE(SUBSTITUTE(#REF!,"within ",""), " months", ""),"")</definedName>
    <definedName name="Education">Lists!$N$3:$N$12</definedName>
    <definedName name="Energy">Lists!$N$73:$N$84</definedName>
    <definedName name="engineering_field">Lists!$BP$11:$BP$21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 localSheetId="0">'Applicant rev.'!$K$672</definedName>
    <definedName name="financial_mechanisms_contribution">#REF!</definedName>
    <definedName name="Government">Lists!$N$31:$N$58</definedName>
    <definedName name="grant_rates_table">Lists!$H$3:$I$31</definedName>
    <definedName name="grant_requested_applicant" localSheetId="0">'Applicant rev.'!$F$660</definedName>
    <definedName name="grant_requested_applicant">#REF!</definedName>
    <definedName name="grant_requested_partner1" localSheetId="0">'Applicant rev.'!$G$660</definedName>
    <definedName name="grant_requested_partner1">#REF!</definedName>
    <definedName name="grant_requested_partner2" localSheetId="0">'Applicant rev.'!$H$660</definedName>
    <definedName name="grant_requested_partner2">#REF!</definedName>
    <definedName name="grant_requested_partner3" localSheetId="0">'Applicant rev.'!$I$660</definedName>
    <definedName name="grant_requested_partner3">#REF!</definedName>
    <definedName name="grant_requested_partner4" localSheetId="0">'Applicant rev.'!$J$660</definedName>
    <definedName name="grant_requested_partner4">#REF!</definedName>
    <definedName name="grant_requested_total" localSheetId="0">'Applicant rev.'!$K$660</definedName>
    <definedName name="grant_requested_total">#REF!</definedName>
    <definedName name="grants_requested_table">Lists!$BI$2:$BK$42</definedName>
    <definedName name="Health">Lists!$N$14:$N$29</definedName>
    <definedName name="humanities_fields">Lists!$BP$45:$BP$49</definedName>
    <definedName name="churches_verification_title">Lists!$H$17</definedName>
    <definedName name="Implemented_By_Column">Budget!$J$10:$J$109</definedName>
    <definedName name="in_kind_applicant" localSheetId="0">'Applicant rev.'!$F$657</definedName>
    <definedName name="in_kind_applicant">#REF!</definedName>
    <definedName name="in_kind_call_limit">Lists!$BR$2</definedName>
    <definedName name="in_kind_maximum_eur" localSheetId="0">'Applicant rev.'!$K$670</definedName>
    <definedName name="in_kind_maximum_eur">#REF!</definedName>
    <definedName name="in_kind_partner1" localSheetId="0">'Applicant rev.'!$G$657</definedName>
    <definedName name="in_kind_partner1">#REF!</definedName>
    <definedName name="in_kind_partner2" localSheetId="0">'Applicant rev.'!$H$657</definedName>
    <definedName name="in_kind_partner2">#REF!</definedName>
    <definedName name="in_kind_partner3" localSheetId="0">'Applicant rev.'!$I$657</definedName>
    <definedName name="in_kind_partner3">#REF!</definedName>
    <definedName name="in_kind_partner4" localSheetId="0">'Applicant rev.'!$J$657</definedName>
    <definedName name="in_kind_partner4">#REF!</definedName>
    <definedName name="in_kind_total" localSheetId="0">'Applicant rev.'!$K$657</definedName>
    <definedName name="in_kind_total">#REF!</definedName>
    <definedName name="indicator_level">Lists!$Q$2:$Q$3</definedName>
    <definedName name="indicator_type">Lists!$P$2:$P$4</definedName>
    <definedName name="indicators_ACC_OTC1">Lists!$AM$3:$AM$16</definedName>
    <definedName name="indicators_ACC_OTC2">Lists!$AM$18:$AM$22</definedName>
    <definedName name="indicators_ACC_OTCB">Lists!$AM$24:$AM$28</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rect_costs_applicant" localSheetId="0">'Applicant rev.'!$F$654</definedName>
    <definedName name="indirect_costs_applicant">#REF!</definedName>
    <definedName name="indirect_costs_method_applicant" localSheetId="0">'Applicant rev.'!$F$655</definedName>
    <definedName name="indirect_costs_method_applicant">#REF!</definedName>
    <definedName name="indirect_costs_method_partner1" localSheetId="0">'Applicant rev.'!$G$655</definedName>
    <definedName name="indirect_costs_method_partner1">#REF!</definedName>
    <definedName name="indirect_costs_method_partner2" localSheetId="0">'Applicant rev.'!$H$655</definedName>
    <definedName name="indirect_costs_method_partner2">#REF!</definedName>
    <definedName name="indirect_costs_method_partner3" localSheetId="0">'Applicant rev.'!$I$655</definedName>
    <definedName name="indirect_costs_method_partner3">#REF!</definedName>
    <definedName name="indirect_costs_method_partner4" localSheetId="0">'Applicant rev.'!$J$655</definedName>
    <definedName name="indirect_costs_method_partner4">#REF!</definedName>
    <definedName name="indirect_costs_methods">Lists!$BL$2:$BL$2</definedName>
    <definedName name="indirect_costs_partner1" localSheetId="0">'Applicant rev.'!$G$654</definedName>
    <definedName name="indirect_costs_partner1">#REF!</definedName>
    <definedName name="indirect_costs_partner2" localSheetId="0">'Applicant rev.'!$H$654</definedName>
    <definedName name="indirect_costs_partner2">#REF!</definedName>
    <definedName name="indirect_costs_partner3" localSheetId="0">'Applicant rev.'!$I$654</definedName>
    <definedName name="indirect_costs_partner3">#REF!</definedName>
    <definedName name="indirect_costs_partner4" localSheetId="0">'Applicant rev.'!$J$654</definedName>
    <definedName name="indirect_costs_partner4">#REF!</definedName>
    <definedName name="indirect_costs_share_on_staff_costs" localSheetId="0">'Applicant rev.'!$K$663</definedName>
    <definedName name="indirect_costs_share_on_staff_costs">#REF!</definedName>
    <definedName name="indirect_costs_total" localSheetId="0">'Applicant rev.'!$K$654</definedName>
    <definedName name="indirect_costs_total">#REF!</definedName>
    <definedName name="infrastructure_costs_total">Overview!$J$29</definedName>
    <definedName name="Intergov">Lists!$G$9</definedName>
    <definedName name="Intergov1">Lists!$H$11</definedName>
    <definedName name="investments_included" localSheetId="0">'Applicant rev.'!$J$840</definedName>
    <definedName name="investments_included">#REF!</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 localSheetId="0">'Applicant rev.'!$K$665</definedName>
    <definedName name="maximum_grant_rate">#REF!</definedName>
    <definedName name="maximum_in_kind_percentage" localSheetId="0">'Applicant rev.'!$K$669</definedName>
    <definedName name="maximum_in_kind_percentage">#REF!</definedName>
    <definedName name="maximum_project_grant_requested" localSheetId="0">'Applicant rev.'!$K$667</definedName>
    <definedName name="maximum_project_grant_requested">#REF!</definedName>
    <definedName name="maximum_reserve" localSheetId="0">'Applicant rev.'!$K$668</definedName>
    <definedName name="maximum_reserve">#REF!</definedName>
    <definedName name="medical_fields">Lists!$BP$23:$BP$27</definedName>
    <definedName name="Migration">Lists!$N$127</definedName>
    <definedName name="milestone_activity_relation1" localSheetId="0">'Applicant rev.'!$G$683</definedName>
    <definedName name="milestone_activity_relation1">#REF!</definedName>
    <definedName name="milestone_activity_relation10" localSheetId="0">'Applicant rev.'!#REF!</definedName>
    <definedName name="milestone_activity_relation10">#REF!</definedName>
    <definedName name="milestone_activity_relation11" localSheetId="0">'Applicant rev.'!#REF!</definedName>
    <definedName name="milestone_activity_relation11">#REF!</definedName>
    <definedName name="milestone_activity_relation12" localSheetId="0">'Applicant rev.'!#REF!</definedName>
    <definedName name="milestone_activity_relation12">#REF!</definedName>
    <definedName name="milestone_activity_relation13" localSheetId="0">'Applicant rev.'!#REF!</definedName>
    <definedName name="milestone_activity_relation13">#REF!</definedName>
    <definedName name="milestone_activity_relation14" localSheetId="0">'Applicant rev.'!#REF!</definedName>
    <definedName name="milestone_activity_relation14">#REF!</definedName>
    <definedName name="milestone_activity_relation15" localSheetId="0">'Applicant rev.'!#REF!</definedName>
    <definedName name="milestone_activity_relation15">#REF!</definedName>
    <definedName name="milestone_activity_relation16" localSheetId="0">'Applicant rev.'!#REF!</definedName>
    <definedName name="milestone_activity_relation16">#REF!</definedName>
    <definedName name="milestone_activity_relation17" localSheetId="0">'Applicant rev.'!#REF!</definedName>
    <definedName name="milestone_activity_relation17">#REF!</definedName>
    <definedName name="milestone_activity_relation18" localSheetId="0">'Applicant rev.'!#REF!</definedName>
    <definedName name="milestone_activity_relation18">#REF!</definedName>
    <definedName name="milestone_activity_relation19" localSheetId="0">'Applicant rev.'!#REF!</definedName>
    <definedName name="milestone_activity_relation19">#REF!</definedName>
    <definedName name="milestone_activity_relation2" localSheetId="0">'Applicant rev.'!$G$684</definedName>
    <definedName name="milestone_activity_relation2">#REF!</definedName>
    <definedName name="milestone_activity_relation20" localSheetId="0">'Applicant rev.'!#REF!</definedName>
    <definedName name="milestone_activity_relation20">#REF!</definedName>
    <definedName name="milestone_activity_relation21" localSheetId="0">'Applicant rev.'!#REF!</definedName>
    <definedName name="milestone_activity_relation21">#REF!</definedName>
    <definedName name="milestone_activity_relation22" localSheetId="0">'Applicant rev.'!#REF!</definedName>
    <definedName name="milestone_activity_relation22">#REF!</definedName>
    <definedName name="milestone_activity_relation23" localSheetId="0">'Applicant rev.'!#REF!</definedName>
    <definedName name="milestone_activity_relation23">#REF!</definedName>
    <definedName name="milestone_activity_relation24" localSheetId="0">'Applicant rev.'!#REF!</definedName>
    <definedName name="milestone_activity_relation24">#REF!</definedName>
    <definedName name="milestone_activity_relation25" localSheetId="0">'Applicant rev.'!#REF!</definedName>
    <definedName name="milestone_activity_relation25">#REF!</definedName>
    <definedName name="milestone_activity_relation26" localSheetId="0">'Applicant rev.'!#REF!</definedName>
    <definedName name="milestone_activity_relation26">#REF!</definedName>
    <definedName name="milestone_activity_relation27" localSheetId="0">'Applicant rev.'!#REF!</definedName>
    <definedName name="milestone_activity_relation27">#REF!</definedName>
    <definedName name="milestone_activity_relation28" localSheetId="0">'Applicant rev.'!#REF!</definedName>
    <definedName name="milestone_activity_relation28">#REF!</definedName>
    <definedName name="milestone_activity_relation29" localSheetId="0">'Applicant rev.'!#REF!</definedName>
    <definedName name="milestone_activity_relation29">#REF!</definedName>
    <definedName name="milestone_activity_relation3" localSheetId="0">'Applicant rev.'!#REF!</definedName>
    <definedName name="milestone_activity_relation3">#REF!</definedName>
    <definedName name="milestone_activity_relation30" localSheetId="0">'Applicant rev.'!#REF!</definedName>
    <definedName name="milestone_activity_relation30">#REF!</definedName>
    <definedName name="milestone_activity_relation31" localSheetId="0">'Applicant rev.'!#REF!</definedName>
    <definedName name="milestone_activity_relation31">#REF!</definedName>
    <definedName name="milestone_activity_relation32" localSheetId="0">'Applicant rev.'!#REF!</definedName>
    <definedName name="milestone_activity_relation32">#REF!</definedName>
    <definedName name="milestone_activity_relation33" localSheetId="0">'Applicant rev.'!#REF!</definedName>
    <definedName name="milestone_activity_relation33">#REF!</definedName>
    <definedName name="milestone_activity_relation34" localSheetId="0">'Applicant rev.'!#REF!</definedName>
    <definedName name="milestone_activity_relation34">#REF!</definedName>
    <definedName name="milestone_activity_relation35" localSheetId="0">'Applicant rev.'!#REF!</definedName>
    <definedName name="milestone_activity_relation35">#REF!</definedName>
    <definedName name="milestone_activity_relation36" localSheetId="0">'Applicant rev.'!#REF!</definedName>
    <definedName name="milestone_activity_relation36">#REF!</definedName>
    <definedName name="milestone_activity_relation37" localSheetId="0">'Applicant rev.'!#REF!</definedName>
    <definedName name="milestone_activity_relation37">#REF!</definedName>
    <definedName name="milestone_activity_relation38" localSheetId="0">'Applicant rev.'!#REF!</definedName>
    <definedName name="milestone_activity_relation38">#REF!</definedName>
    <definedName name="milestone_activity_relation39" localSheetId="0">'Applicant rev.'!#REF!</definedName>
    <definedName name="milestone_activity_relation39">#REF!</definedName>
    <definedName name="milestone_activity_relation4" localSheetId="0">'Applicant rev.'!$G$697</definedName>
    <definedName name="milestone_activity_relation4">#REF!</definedName>
    <definedName name="milestone_activity_relation40" localSheetId="0">'Applicant rev.'!#REF!</definedName>
    <definedName name="milestone_activity_relation40">#REF!</definedName>
    <definedName name="milestone_activity_relation5" localSheetId="0">'Applicant rev.'!$G$698</definedName>
    <definedName name="milestone_activity_relation5">#REF!</definedName>
    <definedName name="milestone_activity_relation6" localSheetId="0">'Applicant rev.'!$G$716</definedName>
    <definedName name="milestone_activity_relation6">#REF!</definedName>
    <definedName name="milestone_activity_relation7" localSheetId="0">'Applicant rev.'!$G$717</definedName>
    <definedName name="milestone_activity_relation7">#REF!</definedName>
    <definedName name="milestone_activity_relation8" localSheetId="0">'Applicant rev.'!#REF!</definedName>
    <definedName name="milestone_activity_relation8">#REF!</definedName>
    <definedName name="milestone_activity_relation9" localSheetId="0">'Applicant rev.'!#REF!</definedName>
    <definedName name="milestone_activity_relation9">#REF!</definedName>
    <definedName name="milestone_classification1" localSheetId="0">'Applicant rev.'!$H$683</definedName>
    <definedName name="milestone_classification1">#REF!</definedName>
    <definedName name="milestone_classification10" localSheetId="0">'Applicant rev.'!#REF!</definedName>
    <definedName name="milestone_classification10">#REF!</definedName>
    <definedName name="milestone_classification11" localSheetId="0">'Applicant rev.'!#REF!</definedName>
    <definedName name="milestone_classification11">#REF!</definedName>
    <definedName name="milestone_classification12" localSheetId="0">'Applicant rev.'!#REF!</definedName>
    <definedName name="milestone_classification12">#REF!</definedName>
    <definedName name="milestone_classification13" localSheetId="0">'Applicant rev.'!#REF!</definedName>
    <definedName name="milestone_classification13">#REF!</definedName>
    <definedName name="milestone_classification14" localSheetId="0">'Applicant rev.'!#REF!</definedName>
    <definedName name="milestone_classification14">#REF!</definedName>
    <definedName name="milestone_classification15" localSheetId="0">'Applicant rev.'!#REF!</definedName>
    <definedName name="milestone_classification15">#REF!</definedName>
    <definedName name="milestone_classification16" localSheetId="0">'Applicant rev.'!#REF!</definedName>
    <definedName name="milestone_classification16">#REF!</definedName>
    <definedName name="milestone_classification17" localSheetId="0">'Applicant rev.'!#REF!</definedName>
    <definedName name="milestone_classification17">#REF!</definedName>
    <definedName name="milestone_classification18" localSheetId="0">'Applicant rev.'!#REF!</definedName>
    <definedName name="milestone_classification18">#REF!</definedName>
    <definedName name="milestone_classification19" localSheetId="0">'Applicant rev.'!#REF!</definedName>
    <definedName name="milestone_classification19">#REF!</definedName>
    <definedName name="milestone_classification2" localSheetId="0">'Applicant rev.'!$H$684</definedName>
    <definedName name="milestone_classification2">#REF!</definedName>
    <definedName name="milestone_classification20" localSheetId="0">'Applicant rev.'!#REF!</definedName>
    <definedName name="milestone_classification20">#REF!</definedName>
    <definedName name="milestone_classification21" localSheetId="0">'Applicant rev.'!#REF!</definedName>
    <definedName name="milestone_classification21">#REF!</definedName>
    <definedName name="milestone_classification22" localSheetId="0">'Applicant rev.'!#REF!</definedName>
    <definedName name="milestone_classification22">#REF!</definedName>
    <definedName name="milestone_classification23" localSheetId="0">'Applicant rev.'!#REF!</definedName>
    <definedName name="milestone_classification23">#REF!</definedName>
    <definedName name="milestone_classification24" localSheetId="0">'Applicant rev.'!#REF!</definedName>
    <definedName name="milestone_classification24">#REF!</definedName>
    <definedName name="milestone_classification25" localSheetId="0">'Applicant rev.'!#REF!</definedName>
    <definedName name="milestone_classification25">#REF!</definedName>
    <definedName name="milestone_classification26" localSheetId="0">'Applicant rev.'!#REF!</definedName>
    <definedName name="milestone_classification26">#REF!</definedName>
    <definedName name="milestone_classification27" localSheetId="0">'Applicant rev.'!#REF!</definedName>
    <definedName name="milestone_classification27">#REF!</definedName>
    <definedName name="milestone_classification28" localSheetId="0">'Applicant rev.'!#REF!</definedName>
    <definedName name="milestone_classification28">#REF!</definedName>
    <definedName name="milestone_classification29" localSheetId="0">'Applicant rev.'!#REF!</definedName>
    <definedName name="milestone_classification29">#REF!</definedName>
    <definedName name="milestone_classification3" localSheetId="0">'Applicant rev.'!#REF!</definedName>
    <definedName name="milestone_classification3">#REF!</definedName>
    <definedName name="milestone_classification30" localSheetId="0">'Applicant rev.'!#REF!</definedName>
    <definedName name="milestone_classification30">#REF!</definedName>
    <definedName name="milestone_classification31" localSheetId="0">'Applicant rev.'!#REF!</definedName>
    <definedName name="milestone_classification31">#REF!</definedName>
    <definedName name="milestone_classification32" localSheetId="0">'Applicant rev.'!#REF!</definedName>
    <definedName name="milestone_classification32">#REF!</definedName>
    <definedName name="milestone_classification33" localSheetId="0">'Applicant rev.'!#REF!</definedName>
    <definedName name="milestone_classification33">#REF!</definedName>
    <definedName name="milestone_classification34" localSheetId="0">'Applicant rev.'!#REF!</definedName>
    <definedName name="milestone_classification34">#REF!</definedName>
    <definedName name="milestone_classification35" localSheetId="0">'Applicant rev.'!#REF!</definedName>
    <definedName name="milestone_classification35">#REF!</definedName>
    <definedName name="milestone_classification36" localSheetId="0">'Applicant rev.'!#REF!</definedName>
    <definedName name="milestone_classification36">#REF!</definedName>
    <definedName name="milestone_classification37" localSheetId="0">'Applicant rev.'!#REF!</definedName>
    <definedName name="milestone_classification37">#REF!</definedName>
    <definedName name="milestone_classification38" localSheetId="0">'Applicant rev.'!#REF!</definedName>
    <definedName name="milestone_classification38">#REF!</definedName>
    <definedName name="milestone_classification39" localSheetId="0">'Applicant rev.'!#REF!</definedName>
    <definedName name="milestone_classification39">#REF!</definedName>
    <definedName name="milestone_classification4" localSheetId="0">'Applicant rev.'!$H$697</definedName>
    <definedName name="milestone_classification4">#REF!</definedName>
    <definedName name="milestone_classification40" localSheetId="0">'Applicant rev.'!#REF!</definedName>
    <definedName name="milestone_classification40">#REF!</definedName>
    <definedName name="milestone_classification5" localSheetId="0">'Applicant rev.'!$H$698</definedName>
    <definedName name="milestone_classification5">#REF!</definedName>
    <definedName name="milestone_classification6" localSheetId="0">'Applicant rev.'!$H$716</definedName>
    <definedName name="milestone_classification6">#REF!</definedName>
    <definedName name="milestone_classification7" localSheetId="0">'Applicant rev.'!$H$717</definedName>
    <definedName name="milestone_classification7">#REF!</definedName>
    <definedName name="milestone_classification8" localSheetId="0">'Applicant rev.'!#REF!</definedName>
    <definedName name="milestone_classification8">#REF!</definedName>
    <definedName name="milestone_classification9" localSheetId="0">'Applicant rev.'!#REF!</definedName>
    <definedName name="milestone_classification9">#REF!</definedName>
    <definedName name="milestone_expected_end_date1" localSheetId="0">'Applicant rev.'!$K$683</definedName>
    <definedName name="milestone_expected_end_date1">#REF!</definedName>
    <definedName name="milestone_expected_end_date10" localSheetId="0">'Applicant rev.'!#REF!</definedName>
    <definedName name="milestone_expected_end_date10">#REF!</definedName>
    <definedName name="milestone_expected_end_date11" localSheetId="0">'Applicant rev.'!#REF!</definedName>
    <definedName name="milestone_expected_end_date11">#REF!</definedName>
    <definedName name="milestone_expected_end_date12" localSheetId="0">'Applicant rev.'!#REF!</definedName>
    <definedName name="milestone_expected_end_date12">#REF!</definedName>
    <definedName name="milestone_expected_end_date13" localSheetId="0">'Applicant rev.'!#REF!</definedName>
    <definedName name="milestone_expected_end_date13">#REF!</definedName>
    <definedName name="milestone_expected_end_date14" localSheetId="0">'Applicant rev.'!#REF!</definedName>
    <definedName name="milestone_expected_end_date14">#REF!</definedName>
    <definedName name="milestone_expected_end_date15" localSheetId="0">'Applicant rev.'!#REF!</definedName>
    <definedName name="milestone_expected_end_date15">#REF!</definedName>
    <definedName name="milestone_expected_end_date16" localSheetId="0">'Applicant rev.'!#REF!</definedName>
    <definedName name="milestone_expected_end_date16">#REF!</definedName>
    <definedName name="milestone_expected_end_date17" localSheetId="0">'Applicant rev.'!#REF!</definedName>
    <definedName name="milestone_expected_end_date17">#REF!</definedName>
    <definedName name="milestone_expected_end_date18" localSheetId="0">'Applicant rev.'!#REF!</definedName>
    <definedName name="milestone_expected_end_date18">#REF!</definedName>
    <definedName name="milestone_expected_end_date19" localSheetId="0">'Applicant rev.'!#REF!</definedName>
    <definedName name="milestone_expected_end_date19">#REF!</definedName>
    <definedName name="milestone_expected_end_date2" localSheetId="0">'Applicant rev.'!$K$684</definedName>
    <definedName name="milestone_expected_end_date2">#REF!</definedName>
    <definedName name="milestone_expected_end_date20" localSheetId="0">'Applicant rev.'!#REF!</definedName>
    <definedName name="milestone_expected_end_date20">#REF!</definedName>
    <definedName name="milestone_expected_end_date21" localSheetId="0">'Applicant rev.'!#REF!</definedName>
    <definedName name="milestone_expected_end_date21">#REF!</definedName>
    <definedName name="milestone_expected_end_date22" localSheetId="0">'Applicant rev.'!#REF!</definedName>
    <definedName name="milestone_expected_end_date22">#REF!</definedName>
    <definedName name="milestone_expected_end_date23" localSheetId="0">'Applicant rev.'!#REF!</definedName>
    <definedName name="milestone_expected_end_date23">#REF!</definedName>
    <definedName name="milestone_expected_end_date24" localSheetId="0">'Applicant rev.'!#REF!</definedName>
    <definedName name="milestone_expected_end_date24">#REF!</definedName>
    <definedName name="milestone_expected_end_date25" localSheetId="0">'Applicant rev.'!#REF!</definedName>
    <definedName name="milestone_expected_end_date25">#REF!</definedName>
    <definedName name="milestone_expected_end_date26" localSheetId="0">'Applicant rev.'!#REF!</definedName>
    <definedName name="milestone_expected_end_date26">#REF!</definedName>
    <definedName name="milestone_expected_end_date27" localSheetId="0">'Applicant rev.'!#REF!</definedName>
    <definedName name="milestone_expected_end_date27">#REF!</definedName>
    <definedName name="milestone_expected_end_date28" localSheetId="0">'Applicant rev.'!#REF!</definedName>
    <definedName name="milestone_expected_end_date28">#REF!</definedName>
    <definedName name="milestone_expected_end_date29" localSheetId="0">'Applicant rev.'!#REF!</definedName>
    <definedName name="milestone_expected_end_date29">#REF!</definedName>
    <definedName name="milestone_expected_end_date3" localSheetId="0">'Applicant rev.'!#REF!</definedName>
    <definedName name="milestone_expected_end_date3">#REF!</definedName>
    <definedName name="milestone_expected_end_date30" localSheetId="0">'Applicant rev.'!#REF!</definedName>
    <definedName name="milestone_expected_end_date30">#REF!</definedName>
    <definedName name="milestone_expected_end_date31" localSheetId="0">'Applicant rev.'!#REF!</definedName>
    <definedName name="milestone_expected_end_date31">#REF!</definedName>
    <definedName name="milestone_expected_end_date32" localSheetId="0">'Applicant rev.'!#REF!</definedName>
    <definedName name="milestone_expected_end_date32">#REF!</definedName>
    <definedName name="milestone_expected_end_date33" localSheetId="0">'Applicant rev.'!#REF!</definedName>
    <definedName name="milestone_expected_end_date33">#REF!</definedName>
    <definedName name="milestone_expected_end_date34" localSheetId="0">'Applicant rev.'!#REF!</definedName>
    <definedName name="milestone_expected_end_date34">#REF!</definedName>
    <definedName name="milestone_expected_end_date35" localSheetId="0">'Applicant rev.'!#REF!</definedName>
    <definedName name="milestone_expected_end_date35">#REF!</definedName>
    <definedName name="milestone_expected_end_date36" localSheetId="0">'Applicant rev.'!#REF!</definedName>
    <definedName name="milestone_expected_end_date36">#REF!</definedName>
    <definedName name="milestone_expected_end_date37" localSheetId="0">'Applicant rev.'!#REF!</definedName>
    <definedName name="milestone_expected_end_date37">#REF!</definedName>
    <definedName name="milestone_expected_end_date38" localSheetId="0">'Applicant rev.'!#REF!</definedName>
    <definedName name="milestone_expected_end_date38">#REF!</definedName>
    <definedName name="milestone_expected_end_date39" localSheetId="0">'Applicant rev.'!#REF!</definedName>
    <definedName name="milestone_expected_end_date39">#REF!</definedName>
    <definedName name="milestone_expected_end_date4" localSheetId="0">'Applicant rev.'!$K$697</definedName>
    <definedName name="milestone_expected_end_date4">#REF!</definedName>
    <definedName name="milestone_expected_end_date40" localSheetId="0">'Applicant rev.'!#REF!</definedName>
    <definedName name="milestone_expected_end_date40">#REF!</definedName>
    <definedName name="milestone_expected_end_date5" localSheetId="0">'Applicant rev.'!$K$698</definedName>
    <definedName name="milestone_expected_end_date5">#REF!</definedName>
    <definedName name="milestone_expected_end_date6" localSheetId="0">'Applicant rev.'!$K$716</definedName>
    <definedName name="milestone_expected_end_date6">#REF!</definedName>
    <definedName name="milestone_expected_end_date7" localSheetId="0">'Applicant rev.'!$K$717</definedName>
    <definedName name="milestone_expected_end_date7">#REF!</definedName>
    <definedName name="milestone_expected_end_date8" localSheetId="0">'Applicant rev.'!#REF!</definedName>
    <definedName name="milestone_expected_end_date8">#REF!</definedName>
    <definedName name="milestone_expected_end_date9" localSheetId="0">'Applicant rev.'!#REF!</definedName>
    <definedName name="milestone_expected_end_date9">#REF!</definedName>
    <definedName name="milestone_expected_start_date1" localSheetId="0">'Applicant rev.'!$J$683</definedName>
    <definedName name="milestone_expected_start_date1">#REF!</definedName>
    <definedName name="milestone_expected_start_date10" localSheetId="0">'Applicant rev.'!#REF!</definedName>
    <definedName name="milestone_expected_start_date10">#REF!</definedName>
    <definedName name="milestone_expected_start_date11" localSheetId="0">'Applicant rev.'!#REF!</definedName>
    <definedName name="milestone_expected_start_date11">#REF!</definedName>
    <definedName name="milestone_expected_start_date12" localSheetId="0">'Applicant rev.'!#REF!</definedName>
    <definedName name="milestone_expected_start_date12">#REF!</definedName>
    <definedName name="milestone_expected_start_date13" localSheetId="0">'Applicant rev.'!#REF!</definedName>
    <definedName name="milestone_expected_start_date13">#REF!</definedName>
    <definedName name="milestone_expected_start_date14" localSheetId="0">'Applicant rev.'!#REF!</definedName>
    <definedName name="milestone_expected_start_date14">#REF!</definedName>
    <definedName name="milestone_expected_start_date15" localSheetId="0">'Applicant rev.'!#REF!</definedName>
    <definedName name="milestone_expected_start_date15">#REF!</definedName>
    <definedName name="milestone_expected_start_date16" localSheetId="0">'Applicant rev.'!#REF!</definedName>
    <definedName name="milestone_expected_start_date16">#REF!</definedName>
    <definedName name="milestone_expected_start_date17" localSheetId="0">'Applicant rev.'!#REF!</definedName>
    <definedName name="milestone_expected_start_date17">#REF!</definedName>
    <definedName name="milestone_expected_start_date18" localSheetId="0">'Applicant rev.'!#REF!</definedName>
    <definedName name="milestone_expected_start_date18">#REF!</definedName>
    <definedName name="milestone_expected_start_date19" localSheetId="0">'Applicant rev.'!#REF!</definedName>
    <definedName name="milestone_expected_start_date19">#REF!</definedName>
    <definedName name="milestone_expected_start_date2" localSheetId="0">'Applicant rev.'!$J$684</definedName>
    <definedName name="milestone_expected_start_date2">#REF!</definedName>
    <definedName name="milestone_expected_start_date20" localSheetId="0">'Applicant rev.'!#REF!</definedName>
    <definedName name="milestone_expected_start_date20">#REF!</definedName>
    <definedName name="milestone_expected_start_date21" localSheetId="0">'Applicant rev.'!#REF!</definedName>
    <definedName name="milestone_expected_start_date21">#REF!</definedName>
    <definedName name="milestone_expected_start_date22" localSheetId="0">'Applicant rev.'!#REF!</definedName>
    <definedName name="milestone_expected_start_date22">#REF!</definedName>
    <definedName name="milestone_expected_start_date23" localSheetId="0">'Applicant rev.'!#REF!</definedName>
    <definedName name="milestone_expected_start_date23">#REF!</definedName>
    <definedName name="milestone_expected_start_date24" localSheetId="0">'Applicant rev.'!#REF!</definedName>
    <definedName name="milestone_expected_start_date24">#REF!</definedName>
    <definedName name="milestone_expected_start_date25" localSheetId="0">'Applicant rev.'!#REF!</definedName>
    <definedName name="milestone_expected_start_date25">#REF!</definedName>
    <definedName name="milestone_expected_start_date26" localSheetId="0">'Applicant rev.'!#REF!</definedName>
    <definedName name="milestone_expected_start_date26">#REF!</definedName>
    <definedName name="milestone_expected_start_date27" localSheetId="0">'Applicant rev.'!#REF!</definedName>
    <definedName name="milestone_expected_start_date27">#REF!</definedName>
    <definedName name="milestone_expected_start_date28" localSheetId="0">'Applicant rev.'!#REF!</definedName>
    <definedName name="milestone_expected_start_date28">#REF!</definedName>
    <definedName name="milestone_expected_start_date29" localSheetId="0">'Applicant rev.'!#REF!</definedName>
    <definedName name="milestone_expected_start_date29">#REF!</definedName>
    <definedName name="milestone_expected_start_date3" localSheetId="0">'Applicant rev.'!#REF!</definedName>
    <definedName name="milestone_expected_start_date3">#REF!</definedName>
    <definedName name="milestone_expected_start_date30" localSheetId="0">'Applicant rev.'!#REF!</definedName>
    <definedName name="milestone_expected_start_date30">#REF!</definedName>
    <definedName name="milestone_expected_start_date31" localSheetId="0">'Applicant rev.'!#REF!</definedName>
    <definedName name="milestone_expected_start_date31">#REF!</definedName>
    <definedName name="milestone_expected_start_date32" localSheetId="0">'Applicant rev.'!#REF!</definedName>
    <definedName name="milestone_expected_start_date32">#REF!</definedName>
    <definedName name="milestone_expected_start_date33" localSheetId="0">'Applicant rev.'!#REF!</definedName>
    <definedName name="milestone_expected_start_date33">#REF!</definedName>
    <definedName name="milestone_expected_start_date34" localSheetId="0">'Applicant rev.'!#REF!</definedName>
    <definedName name="milestone_expected_start_date34">#REF!</definedName>
    <definedName name="milestone_expected_start_date35" localSheetId="0">'Applicant rev.'!#REF!</definedName>
    <definedName name="milestone_expected_start_date35">#REF!</definedName>
    <definedName name="milestone_expected_start_date36" localSheetId="0">'Applicant rev.'!#REF!</definedName>
    <definedName name="milestone_expected_start_date36">#REF!</definedName>
    <definedName name="milestone_expected_start_date37" localSheetId="0">'Applicant rev.'!#REF!</definedName>
    <definedName name="milestone_expected_start_date37">#REF!</definedName>
    <definedName name="milestone_expected_start_date38" localSheetId="0">'Applicant rev.'!#REF!</definedName>
    <definedName name="milestone_expected_start_date38">#REF!</definedName>
    <definedName name="milestone_expected_start_date39" localSheetId="0">'Applicant rev.'!#REF!</definedName>
    <definedName name="milestone_expected_start_date39">#REF!</definedName>
    <definedName name="milestone_expected_start_date4" localSheetId="0">'Applicant rev.'!$J$697</definedName>
    <definedName name="milestone_expected_start_date4">#REF!</definedName>
    <definedName name="milestone_expected_start_date40" localSheetId="0">'Applicant rev.'!#REF!</definedName>
    <definedName name="milestone_expected_start_date40">#REF!</definedName>
    <definedName name="milestone_expected_start_date5" localSheetId="0">'Applicant rev.'!$J$698</definedName>
    <definedName name="milestone_expected_start_date5">#REF!</definedName>
    <definedName name="milestone_expected_start_date6" localSheetId="0">'Applicant rev.'!$J$716</definedName>
    <definedName name="milestone_expected_start_date6">#REF!</definedName>
    <definedName name="milestone_expected_start_date7" localSheetId="0">'Applicant rev.'!$J$717</definedName>
    <definedName name="milestone_expected_start_date7">#REF!</definedName>
    <definedName name="milestone_expected_start_date8" localSheetId="0">'Applicant rev.'!#REF!</definedName>
    <definedName name="milestone_expected_start_date8">#REF!</definedName>
    <definedName name="milestone_expected_start_date9" localSheetId="0">'Applicant rev.'!#REF!</definedName>
    <definedName name="milestone_expected_start_date9">#REF!</definedName>
    <definedName name="milestone_importance1" localSheetId="0">'Applicant rev.'!$I$683</definedName>
    <definedName name="milestone_importance1">#REF!</definedName>
    <definedName name="milestone_importance10" localSheetId="0">'Applicant rev.'!#REF!</definedName>
    <definedName name="milestone_importance10">#REF!</definedName>
    <definedName name="milestone_importance11" localSheetId="0">'Applicant rev.'!#REF!</definedName>
    <definedName name="milestone_importance11">#REF!</definedName>
    <definedName name="milestone_importance12" localSheetId="0">'Applicant rev.'!#REF!</definedName>
    <definedName name="milestone_importance12">#REF!</definedName>
    <definedName name="milestone_importance13" localSheetId="0">'Applicant rev.'!#REF!</definedName>
    <definedName name="milestone_importance13">#REF!</definedName>
    <definedName name="milestone_importance14" localSheetId="0">'Applicant rev.'!#REF!</definedName>
    <definedName name="milestone_importance14">#REF!</definedName>
    <definedName name="milestone_importance15" localSheetId="0">'Applicant rev.'!#REF!</definedName>
    <definedName name="milestone_importance15">#REF!</definedName>
    <definedName name="milestone_importance16" localSheetId="0">'Applicant rev.'!#REF!</definedName>
    <definedName name="milestone_importance16">#REF!</definedName>
    <definedName name="milestone_importance17" localSheetId="0">'Applicant rev.'!#REF!</definedName>
    <definedName name="milestone_importance17">#REF!</definedName>
    <definedName name="milestone_importance18" localSheetId="0">'Applicant rev.'!#REF!</definedName>
    <definedName name="milestone_importance18">#REF!</definedName>
    <definedName name="milestone_importance19" localSheetId="0">'Applicant rev.'!#REF!</definedName>
    <definedName name="milestone_importance19">#REF!</definedName>
    <definedName name="milestone_importance2" localSheetId="0">'Applicant rev.'!$I$684</definedName>
    <definedName name="milestone_importance2">#REF!</definedName>
    <definedName name="milestone_importance20" localSheetId="0">'Applicant rev.'!#REF!</definedName>
    <definedName name="milestone_importance20">#REF!</definedName>
    <definedName name="milestone_importance21" localSheetId="0">'Applicant rev.'!#REF!</definedName>
    <definedName name="milestone_importance21">#REF!</definedName>
    <definedName name="milestone_importance22" localSheetId="0">'Applicant rev.'!#REF!</definedName>
    <definedName name="milestone_importance22">#REF!</definedName>
    <definedName name="milestone_importance23" localSheetId="0">'Applicant rev.'!#REF!</definedName>
    <definedName name="milestone_importance23">#REF!</definedName>
    <definedName name="milestone_importance24" localSheetId="0">'Applicant rev.'!#REF!</definedName>
    <definedName name="milestone_importance24">#REF!</definedName>
    <definedName name="milestone_importance25" localSheetId="0">'Applicant rev.'!#REF!</definedName>
    <definedName name="milestone_importance25">#REF!</definedName>
    <definedName name="milestone_importance26" localSheetId="0">'Applicant rev.'!#REF!</definedName>
    <definedName name="milestone_importance26">#REF!</definedName>
    <definedName name="milestone_importance27" localSheetId="0">'Applicant rev.'!#REF!</definedName>
    <definedName name="milestone_importance27">#REF!</definedName>
    <definedName name="milestone_importance28" localSheetId="0">'Applicant rev.'!#REF!</definedName>
    <definedName name="milestone_importance28">#REF!</definedName>
    <definedName name="milestone_importance29" localSheetId="0">'Applicant rev.'!#REF!</definedName>
    <definedName name="milestone_importance29">#REF!</definedName>
    <definedName name="milestone_importance3" localSheetId="0">'Applicant rev.'!#REF!</definedName>
    <definedName name="milestone_importance3">#REF!</definedName>
    <definedName name="milestone_importance30" localSheetId="0">'Applicant rev.'!#REF!</definedName>
    <definedName name="milestone_importance30">#REF!</definedName>
    <definedName name="milestone_importance31" localSheetId="0">'Applicant rev.'!#REF!</definedName>
    <definedName name="milestone_importance31">#REF!</definedName>
    <definedName name="milestone_importance32" localSheetId="0">'Applicant rev.'!#REF!</definedName>
    <definedName name="milestone_importance32">#REF!</definedName>
    <definedName name="milestone_importance33" localSheetId="0">'Applicant rev.'!#REF!</definedName>
    <definedName name="milestone_importance33">#REF!</definedName>
    <definedName name="milestone_importance34" localSheetId="0">'Applicant rev.'!#REF!</definedName>
    <definedName name="milestone_importance34">#REF!</definedName>
    <definedName name="milestone_importance35" localSheetId="0">'Applicant rev.'!#REF!</definedName>
    <definedName name="milestone_importance35">#REF!</definedName>
    <definedName name="milestone_importance36" localSheetId="0">'Applicant rev.'!#REF!</definedName>
    <definedName name="milestone_importance36">#REF!</definedName>
    <definedName name="milestone_importance37" localSheetId="0">'Applicant rev.'!#REF!</definedName>
    <definedName name="milestone_importance37">#REF!</definedName>
    <definedName name="milestone_importance38" localSheetId="0">'Applicant rev.'!#REF!</definedName>
    <definedName name="milestone_importance38">#REF!</definedName>
    <definedName name="milestone_importance39" localSheetId="0">'Applicant rev.'!#REF!</definedName>
    <definedName name="milestone_importance39">#REF!</definedName>
    <definedName name="milestone_importance4" localSheetId="0">'Applicant rev.'!$I$697</definedName>
    <definedName name="milestone_importance4">#REF!</definedName>
    <definedName name="milestone_importance40" localSheetId="0">'Applicant rev.'!#REF!</definedName>
    <definedName name="milestone_importance40">#REF!</definedName>
    <definedName name="milestone_importance5" localSheetId="0">'Applicant rev.'!$I$698</definedName>
    <definedName name="milestone_importance5">#REF!</definedName>
    <definedName name="milestone_importance6" localSheetId="0">'Applicant rev.'!$I$716</definedName>
    <definedName name="milestone_importance6">#REF!</definedName>
    <definedName name="milestone_importance7" localSheetId="0">'Applicant rev.'!$I$717</definedName>
    <definedName name="milestone_importance7">#REF!</definedName>
    <definedName name="milestone_importance8" localSheetId="0">'Applicant rev.'!#REF!</definedName>
    <definedName name="milestone_importance8">#REF!</definedName>
    <definedName name="milestone_importance9" localSheetId="0">'Applicant rev.'!#REF!</definedName>
    <definedName name="milestone_importance9">#REF!</definedName>
    <definedName name="milestone1" localSheetId="0">'Applicant rev.'!$C$683</definedName>
    <definedName name="milestone1">#REF!</definedName>
    <definedName name="milestone10" localSheetId="0">'Applicant rev.'!#REF!</definedName>
    <definedName name="milestone10">#REF!</definedName>
    <definedName name="milestone11" localSheetId="0">'Applicant rev.'!#REF!</definedName>
    <definedName name="milestone11">#REF!</definedName>
    <definedName name="milestone12" localSheetId="0">'Applicant rev.'!#REF!</definedName>
    <definedName name="milestone12">#REF!</definedName>
    <definedName name="milestone13" localSheetId="0">'Applicant rev.'!#REF!</definedName>
    <definedName name="milestone13">#REF!</definedName>
    <definedName name="milestone14" localSheetId="0">'Applicant rev.'!#REF!</definedName>
    <definedName name="milestone14">#REF!</definedName>
    <definedName name="milestone15" localSheetId="0">'Applicant rev.'!#REF!</definedName>
    <definedName name="milestone15">#REF!</definedName>
    <definedName name="milestone16" localSheetId="0">'Applicant rev.'!#REF!</definedName>
    <definedName name="milestone16">#REF!</definedName>
    <definedName name="milestone17" localSheetId="0">'Applicant rev.'!#REF!</definedName>
    <definedName name="milestone17">#REF!</definedName>
    <definedName name="milestone18" localSheetId="0">'Applicant rev.'!#REF!</definedName>
    <definedName name="milestone18">#REF!</definedName>
    <definedName name="milestone19" localSheetId="0">'Applicant rev.'!#REF!</definedName>
    <definedName name="milestone19">#REF!</definedName>
    <definedName name="milestone2" localSheetId="0">'Applicant rev.'!$C$684</definedName>
    <definedName name="milestone2">#REF!</definedName>
    <definedName name="milestone20" localSheetId="0">'Applicant rev.'!#REF!</definedName>
    <definedName name="milestone20">#REF!</definedName>
    <definedName name="milestone21" localSheetId="0">'Applicant rev.'!#REF!</definedName>
    <definedName name="milestone21">#REF!</definedName>
    <definedName name="milestone22" localSheetId="0">'Applicant rev.'!#REF!</definedName>
    <definedName name="milestone22">#REF!</definedName>
    <definedName name="milestone23" localSheetId="0">'Applicant rev.'!#REF!</definedName>
    <definedName name="milestone23">#REF!</definedName>
    <definedName name="milestone24" localSheetId="0">'Applicant rev.'!#REF!</definedName>
    <definedName name="milestone24">#REF!</definedName>
    <definedName name="milestone25" localSheetId="0">'Applicant rev.'!#REF!</definedName>
    <definedName name="milestone25">#REF!</definedName>
    <definedName name="milestone26" localSheetId="0">'Applicant rev.'!#REF!</definedName>
    <definedName name="milestone26">#REF!</definedName>
    <definedName name="milestone27" localSheetId="0">'Applicant rev.'!#REF!</definedName>
    <definedName name="milestone27">#REF!</definedName>
    <definedName name="milestone28" localSheetId="0">'Applicant rev.'!#REF!</definedName>
    <definedName name="milestone28">#REF!</definedName>
    <definedName name="milestone29" localSheetId="0">'Applicant rev.'!#REF!</definedName>
    <definedName name="milestone29">#REF!</definedName>
    <definedName name="milestone3" localSheetId="0">'Applicant rev.'!#REF!</definedName>
    <definedName name="milestone3">#REF!</definedName>
    <definedName name="milestone30" localSheetId="0">'Applicant rev.'!#REF!</definedName>
    <definedName name="milestone30">#REF!</definedName>
    <definedName name="milestone31" localSheetId="0">'Applicant rev.'!#REF!</definedName>
    <definedName name="milestone31">#REF!</definedName>
    <definedName name="milestone32" localSheetId="0">'Applicant rev.'!#REF!</definedName>
    <definedName name="milestone32">#REF!</definedName>
    <definedName name="milestone33" localSheetId="0">'Applicant rev.'!#REF!</definedName>
    <definedName name="milestone33">#REF!</definedName>
    <definedName name="milestone34" localSheetId="0">'Applicant rev.'!#REF!</definedName>
    <definedName name="milestone34">#REF!</definedName>
    <definedName name="milestone35" localSheetId="0">'Applicant rev.'!#REF!</definedName>
    <definedName name="milestone35">#REF!</definedName>
    <definedName name="milestone36" localSheetId="0">'Applicant rev.'!#REF!</definedName>
    <definedName name="milestone36">#REF!</definedName>
    <definedName name="milestone37" localSheetId="0">'Applicant rev.'!#REF!</definedName>
    <definedName name="milestone37">#REF!</definedName>
    <definedName name="milestone38" localSheetId="0">'Applicant rev.'!#REF!</definedName>
    <definedName name="milestone38">#REF!</definedName>
    <definedName name="milestone39" localSheetId="0">'Applicant rev.'!#REF!</definedName>
    <definedName name="milestone39">#REF!</definedName>
    <definedName name="milestone4" localSheetId="0">'Applicant rev.'!$C$697</definedName>
    <definedName name="milestone4">#REF!</definedName>
    <definedName name="milestone40" localSheetId="0">'Applicant rev.'!#REF!</definedName>
    <definedName name="milestone40">#REF!</definedName>
    <definedName name="milestone5" localSheetId="0">'Applicant rev.'!$C$698</definedName>
    <definedName name="milestone5">#REF!</definedName>
    <definedName name="milestone6" localSheetId="0">'Applicant rev.'!$C$716</definedName>
    <definedName name="milestone6">#REF!</definedName>
    <definedName name="milestone7" localSheetId="0">'Applicant rev.'!$C$717</definedName>
    <definedName name="milestone7">#REF!</definedName>
    <definedName name="milestone8" localSheetId="0">'Applicant rev.'!#REF!</definedName>
    <definedName name="milestone8">#REF!</definedName>
    <definedName name="milestone9" localSheetId="0">'Applicant rev.'!#REF!</definedName>
    <definedName name="milestone9">#REF!</definedName>
    <definedName name="milestones_classification">Lists!$BF$2:$BF$6</definedName>
    <definedName name="milestones_completion_dates" localSheetId="0">INDEX(milestones_expected_dates,MATCH('Applicant rev.'!$J1,milestones_expected_dates,0)+1):INDEX(Lists!$BH$2:$BH$100,MATCH('Applicant rev.'!project_implementation_duration,milestones_expected_dates,0))</definedName>
    <definedName name="milestones_completion_dates">INDEX(milestones_expected_dates,MATCH(#REF!,milestones_expected_dates,0)+1):INDEX(Lists!$BH$2:$BH$100,MATCH(project_implementation_duration,milestones_expected_dates,0))</definedName>
    <definedName name="milestones_duration_filtered">Overview!$C$97:INDEX(Overview!$C$97:$C$135,COUNTIF(Overview!$C$97:$C$135,"&lt;&gt;0"))</definedName>
    <definedName name="milestones_expected_dates">OFFSET(Lists!$BH$2,0,0,COUNTA(Lists!$BH$2:$BH1047967),1)</definedName>
    <definedName name="milestones_filtered">Overview!$A$97:INDEX(Overview!$A$97:$A$135,COUNTIF(Overview!$A$97:$A$135,"&lt;&gt;0"))</definedName>
    <definedName name="milestones_importance">Lists!$BG$2:$BG$4</definedName>
    <definedName name="milestones_start_dates" localSheetId="0">Lists!$BH$2:INDEX(Lists!$BH$2:$BH$100,MATCH('Applicant rev.'!project_implementation_duration,Lists!$BH$2:$BH1047967,0)-1)</definedName>
    <definedName name="milestones_start_dates">Lists!$BH$2:INDEX(Lists!$BH$2:$BH$100,MATCH(project_implementation_duration,Lists!$BH$2:$BH1047967,0)-1)</definedName>
    <definedName name="milestones_started_filtered">Overview!$B$97:INDEX(Overview!$B$97:$B$135,COUNTIF(Overview!$B$97:$B$135,"&lt;&gt;0"))</definedName>
    <definedName name="minimum_project_grant_requested" localSheetId="0">'Applicant rev.'!$K$666</definedName>
    <definedName name="minimum_project_grant_requested">#REF!</definedName>
    <definedName name="Multisector">Lists!$N$110:$N$125</definedName>
    <definedName name="natural_sciences_fields">Lists!$BP$3:$BP$9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 rev.'!$A$1:$L$953</definedName>
    <definedName name="_xlnm.Print_Area" localSheetId="1">Budget!$B$1:$M$110</definedName>
    <definedName name="_xlnm.Print_Area" localSheetId="2">Overview!$A$1:$M$162</definedName>
    <definedName name="optional_annex1" localSheetId="0">'Applicant rev.'!$C$891</definedName>
    <definedName name="optional_annex1">#REF!</definedName>
    <definedName name="optional_annex2" localSheetId="0">'Applicant rev.'!$C$892</definedName>
    <definedName name="optional_annex2">#REF!</definedName>
    <definedName name="optional_annex3" localSheetId="0">'Applicant rev.'!$C$893</definedName>
    <definedName name="optional_annex3">#REF!</definedName>
    <definedName name="optional_annex4" localSheetId="0">'Applicant rev.'!$C$894</definedName>
    <definedName name="optional_annex4">#REF!</definedName>
    <definedName name="organisation_id" localSheetId="0">'Applicant rev.'!$I$73</definedName>
    <definedName name="organisation_id">#REF!</definedName>
    <definedName name="outcomes_ACC">Lists!$AH$3:$AH$5</definedName>
    <definedName name="outcomes_CLT">Lists!$AH$3:$AH$5</definedName>
    <definedName name="outcomes_DGV">Lists!$AH$13:$AH$16</definedName>
    <definedName name="outcomes_GGC">Lists!$AH$7:$AH$11</definedName>
    <definedName name="outcomes_table">Lists!$AH$2:$AK$27</definedName>
    <definedName name="output_relates_activity1" localSheetId="0">'Applicant rev.'!$C$214</definedName>
    <definedName name="output_relates_activity1">#REF!</definedName>
    <definedName name="output_relates_activity2" localSheetId="0">'Applicant rev.'!$C$240</definedName>
    <definedName name="output_relates_activity2">#REF!</definedName>
    <definedName name="output_relates_activity3" localSheetId="0">'Applicant rev.'!$C$268</definedName>
    <definedName name="output_relates_activity3">#REF!</definedName>
    <definedName name="output_relates_activity4" localSheetId="0">'Applicant rev.'!$C$294</definedName>
    <definedName name="output_relates_activity4">#REF!</definedName>
    <definedName name="output_relates_activity5" localSheetId="0">'Applicant rev.'!$C$323</definedName>
    <definedName name="output_relates_activity5">#REF!</definedName>
    <definedName name="output_relates_activity6" localSheetId="0">'Applicant rev.'!$C$349</definedName>
    <definedName name="output_relates_activity6">#REF!</definedName>
    <definedName name="output_relates_activity7" localSheetId="0">'Applicant rev.'!$C$378</definedName>
    <definedName name="output_relates_activity7">#REF!</definedName>
    <definedName name="output_relates_activity8" localSheetId="0">'Applicant rev.'!$C$404</definedName>
    <definedName name="output_relates_activity8">#REF!</definedName>
    <definedName name="partner1_cp_cell_phone" localSheetId="0">'Applicant rev.'!$D$557</definedName>
    <definedName name="partner1_cp_cell_phone">#REF!</definedName>
    <definedName name="partner1_cp_email" localSheetId="0">'Applicant rev.'!$D$555</definedName>
    <definedName name="partner1_cp_email">#REF!</definedName>
    <definedName name="partner1_cp_name" localSheetId="0">'Applicant rev.'!$D$553</definedName>
    <definedName name="partner1_cp_name">#REF!</definedName>
    <definedName name="partner1_cp_phone" localSheetId="0">'Applicant rev.'!$D$556</definedName>
    <definedName name="partner1_cp_phone">#REF!</definedName>
    <definedName name="partner1_cp_position" localSheetId="0">'Applicant rev.'!$D$554</definedName>
    <definedName name="partner1_cp_position">#REF!</definedName>
    <definedName name="partner1_english_name" localSheetId="0">'Applicant rev.'!$D$537</definedName>
    <definedName name="partner1_english_name">#REF!</definedName>
    <definedName name="partner1_financing_system" localSheetId="0">'Applicant rev.'!$D$562</definedName>
    <definedName name="partner1_financing_system">#REF!</definedName>
    <definedName name="partner1_grant_cofinancing" localSheetId="0">'Applicant rev.'!$D$561</definedName>
    <definedName name="partner1_grant_cofinancing">#REF!</definedName>
    <definedName name="partner1_grant_spending" localSheetId="0">'Applicant rev.'!$D$560</definedName>
    <definedName name="partner1_grant_spending">#REF!</definedName>
    <definedName name="partner1_ID" localSheetId="0">'Applicant rev.'!$D$538</definedName>
    <definedName name="partner1_ID">#REF!</definedName>
    <definedName name="partner1_name" localSheetId="0">'Applicant rev.'!$D$536</definedName>
    <definedName name="partner1_name">#REF!</definedName>
    <definedName name="partner1_partnership_status" localSheetId="0">'Applicant rev.'!$D$563</definedName>
    <definedName name="partner1_partnership_status">#REF!</definedName>
    <definedName name="partner1_seat_city" localSheetId="0">'Applicant rev.'!$D$548</definedName>
    <definedName name="partner1_seat_city">#REF!</definedName>
    <definedName name="partner1_seat_country" localSheetId="0">'Applicant rev.'!$D$549</definedName>
    <definedName name="partner1_seat_country">#REF!</definedName>
    <definedName name="partner1_seat_postal_code" localSheetId="0">'Applicant rev.'!$D$547</definedName>
    <definedName name="partner1_seat_postal_code">#REF!</definedName>
    <definedName name="partner1_seat_street" localSheetId="0">'Applicant rev.'!$D$545</definedName>
    <definedName name="partner1_seat_street">#REF!</definedName>
    <definedName name="partner1_seat_street_number" localSheetId="0">'Applicant rev.'!$D$546</definedName>
    <definedName name="partner1_seat_street_number">#REF!</definedName>
    <definedName name="partner1_sector" localSheetId="0">'Applicant rev.'!$D$539</definedName>
    <definedName name="partner1_sector">#REF!</definedName>
    <definedName name="partner1_sector_fmo_specified" localSheetId="0">'Applicant rev.'!$D$542</definedName>
    <definedName name="partner1_sector_fmo_specified">#REF!</definedName>
    <definedName name="partner1_sector_other" localSheetId="0">'Applicant rev.'!$D$541</definedName>
    <definedName name="partner1_sector_other">#REF!</definedName>
    <definedName name="partner1_sector_specified" localSheetId="0">'Applicant rev.'!$D$540</definedName>
    <definedName name="partner1_sector_specified">#REF!</definedName>
    <definedName name="partner1_web_address" localSheetId="0">'Applicant rev.'!$D$550</definedName>
    <definedName name="partner1_web_address">#REF!</definedName>
    <definedName name="partner2_cp_cell_phone" localSheetId="0">'Applicant rev.'!$F$557</definedName>
    <definedName name="partner2_cp_cell_phone">#REF!</definedName>
    <definedName name="partner2_cp_email" localSheetId="0">'Applicant rev.'!$F$555</definedName>
    <definedName name="partner2_cp_email">#REF!</definedName>
    <definedName name="partner2_cp_name" localSheetId="0">'Applicant rev.'!$F$553</definedName>
    <definedName name="partner2_cp_name">#REF!</definedName>
    <definedName name="partner2_cp_phone" localSheetId="0">'Applicant rev.'!$F$556</definedName>
    <definedName name="partner2_cp_phone">#REF!</definedName>
    <definedName name="partner2_cp_position" localSheetId="0">'Applicant rev.'!$F$554</definedName>
    <definedName name="partner2_cp_position">#REF!</definedName>
    <definedName name="partner2_english_name" localSheetId="0">'Applicant rev.'!$F$537</definedName>
    <definedName name="partner2_english_name">#REF!</definedName>
    <definedName name="partner2_financing_system" localSheetId="0">'Applicant rev.'!$F$562</definedName>
    <definedName name="partner2_financing_system">#REF!</definedName>
    <definedName name="partner2_grant_cofinancing" localSheetId="0">'Applicant rev.'!$F$561</definedName>
    <definedName name="partner2_grant_cofinancing">#REF!</definedName>
    <definedName name="partner2_grant_spending" localSheetId="0">'Applicant rev.'!$F$560</definedName>
    <definedName name="partner2_grant_spending">#REF!</definedName>
    <definedName name="partner2_ID" localSheetId="0">'Applicant rev.'!$F$538</definedName>
    <definedName name="partner2_ID">#REF!</definedName>
    <definedName name="partner2_name" localSheetId="0">'Applicant rev.'!$F$536</definedName>
    <definedName name="partner2_name">#REF!</definedName>
    <definedName name="partner2_partnership_status" localSheetId="0">'Applicant rev.'!$F$563</definedName>
    <definedName name="partner2_partnership_status">#REF!</definedName>
    <definedName name="partner2_seat_city" localSheetId="0">'Applicant rev.'!$F$548</definedName>
    <definedName name="partner2_seat_city">#REF!</definedName>
    <definedName name="partner2_seat_country" localSheetId="0">'Applicant rev.'!$F$549</definedName>
    <definedName name="partner2_seat_country">#REF!</definedName>
    <definedName name="partner2_seat_postal_code" localSheetId="0">'Applicant rev.'!$F$547</definedName>
    <definedName name="partner2_seat_postal_code">#REF!</definedName>
    <definedName name="partner2_seat_street" localSheetId="0">'Applicant rev.'!$F$545</definedName>
    <definedName name="partner2_seat_street">#REF!</definedName>
    <definedName name="partner2_seat_street_number" localSheetId="0">'Applicant rev.'!$F$546</definedName>
    <definedName name="partner2_seat_street_number">#REF!</definedName>
    <definedName name="partner2_sector" localSheetId="0">'Applicant rev.'!$F$539</definedName>
    <definedName name="partner2_sector">#REF!</definedName>
    <definedName name="partner2_sector_fmo_specified" localSheetId="0">'Applicant rev.'!$F$542</definedName>
    <definedName name="partner2_sector_fmo_specified">#REF!</definedName>
    <definedName name="partner2_sector_other" localSheetId="0">'Applicant rev.'!$F$541</definedName>
    <definedName name="partner2_sector_other">#REF!</definedName>
    <definedName name="partner2_sector_specified" localSheetId="0">'Applicant rev.'!$F$540</definedName>
    <definedName name="partner2_sector_specified">#REF!</definedName>
    <definedName name="partner2_web_address" localSheetId="0">'Applicant rev.'!$F$550</definedName>
    <definedName name="partner2_web_address">#REF!</definedName>
    <definedName name="partner3_cp_cell_phone" localSheetId="0">'Applicant rev.'!$H$557</definedName>
    <definedName name="partner3_cp_cell_phone">#REF!</definedName>
    <definedName name="partner3_cp_email" localSheetId="0">'Applicant rev.'!$H$555</definedName>
    <definedName name="partner3_cp_email">#REF!</definedName>
    <definedName name="partner3_cp_name" localSheetId="0">'Applicant rev.'!$H$553</definedName>
    <definedName name="partner3_cp_name">#REF!</definedName>
    <definedName name="partner3_cp_phone" localSheetId="0">'Applicant rev.'!$H$556</definedName>
    <definedName name="partner3_cp_phone">#REF!</definedName>
    <definedName name="partner3_cp_position" localSheetId="0">'Applicant rev.'!$H$554</definedName>
    <definedName name="partner3_cp_position">#REF!</definedName>
    <definedName name="partner3_english_name" localSheetId="0">'Applicant rev.'!$H$537</definedName>
    <definedName name="partner3_english_name">#REF!</definedName>
    <definedName name="partner3_financing_system" localSheetId="0">'Applicant rev.'!$H$562</definedName>
    <definedName name="partner3_financing_system">#REF!</definedName>
    <definedName name="partner3_grant_cofinancing" localSheetId="0">'Applicant rev.'!$H$561</definedName>
    <definedName name="partner3_grant_cofinancing">#REF!</definedName>
    <definedName name="partner3_grant_spending" localSheetId="0">'Applicant rev.'!$H$560</definedName>
    <definedName name="partner3_grant_spending">#REF!</definedName>
    <definedName name="partner3_ID" localSheetId="0">'Applicant rev.'!$H$538</definedName>
    <definedName name="partner3_ID">#REF!</definedName>
    <definedName name="partner3_name" localSheetId="0">'Applicant rev.'!$H$536</definedName>
    <definedName name="partner3_name">#REF!</definedName>
    <definedName name="partner3_partnership_status" localSheetId="0">'Applicant rev.'!$H$563</definedName>
    <definedName name="partner3_partnership_status">#REF!</definedName>
    <definedName name="partner3_seat_city" localSheetId="0">'Applicant rev.'!$H$548</definedName>
    <definedName name="partner3_seat_city">#REF!</definedName>
    <definedName name="partner3_seat_country" localSheetId="0">'Applicant rev.'!$H$549</definedName>
    <definedName name="partner3_seat_country">#REF!</definedName>
    <definedName name="partner3_seat_postal_code" localSheetId="0">'Applicant rev.'!$H$547</definedName>
    <definedName name="partner3_seat_postal_code">#REF!</definedName>
    <definedName name="partner3_seat_street" localSheetId="0">'Applicant rev.'!$H$545</definedName>
    <definedName name="partner3_seat_street">#REF!</definedName>
    <definedName name="partner3_seat_street_number" localSheetId="0">'Applicant rev.'!$H$546</definedName>
    <definedName name="partner3_seat_street_number">#REF!</definedName>
    <definedName name="partner3_sector" localSheetId="0">'Applicant rev.'!$H$539</definedName>
    <definedName name="partner3_sector">#REF!</definedName>
    <definedName name="partner3_sector_fmo_specified" localSheetId="0">'Applicant rev.'!$H$542</definedName>
    <definedName name="partner3_sector_fmo_specified">#REF!</definedName>
    <definedName name="partner3_sector_other" localSheetId="0">'Applicant rev.'!$H$541</definedName>
    <definedName name="partner3_sector_other">#REF!</definedName>
    <definedName name="partner3_sector_specified" localSheetId="0">'Applicant rev.'!$H$540</definedName>
    <definedName name="partner3_sector_specified">#REF!</definedName>
    <definedName name="partner3_web_address" localSheetId="0">'Applicant rev.'!$H$550</definedName>
    <definedName name="partner3_web_address">#REF!</definedName>
    <definedName name="partner4_cp_cell_phone" localSheetId="0">'Applicant rev.'!$J$557</definedName>
    <definedName name="partner4_cp_cell_phone">#REF!</definedName>
    <definedName name="partner4_cp_email" localSheetId="0">'Applicant rev.'!$J$555</definedName>
    <definedName name="partner4_cp_email">#REF!</definedName>
    <definedName name="partner4_cp_name" localSheetId="0">'Applicant rev.'!$J$553</definedName>
    <definedName name="partner4_cp_name">#REF!</definedName>
    <definedName name="partner4_cp_phone" localSheetId="0">'Applicant rev.'!$J$556</definedName>
    <definedName name="partner4_cp_phone">#REF!</definedName>
    <definedName name="partner4_cp_position" localSheetId="0">'Applicant rev.'!$J$554</definedName>
    <definedName name="partner4_cp_position">#REF!</definedName>
    <definedName name="partner4_english_name" localSheetId="0">'Applicant rev.'!$J$537</definedName>
    <definedName name="partner4_english_name">#REF!</definedName>
    <definedName name="partner4_financing_system" localSheetId="0">'Applicant rev.'!$J$562</definedName>
    <definedName name="partner4_financing_system">#REF!</definedName>
    <definedName name="partner4_grant_cofinancing" localSheetId="0">'Applicant rev.'!$J$561</definedName>
    <definedName name="partner4_grant_cofinancing">#REF!</definedName>
    <definedName name="partner4_grant_spending" localSheetId="0">'Applicant rev.'!$J$560</definedName>
    <definedName name="partner4_grant_spending">#REF!</definedName>
    <definedName name="partner4_ID" localSheetId="0">'Applicant rev.'!$J$538</definedName>
    <definedName name="partner4_ID">#REF!</definedName>
    <definedName name="partner4_name" localSheetId="0">'Applicant rev.'!$J$536</definedName>
    <definedName name="partner4_name">#REF!</definedName>
    <definedName name="partner4_partnership_status" localSheetId="0">'Applicant rev.'!$J$563</definedName>
    <definedName name="partner4_partnership_status">#REF!</definedName>
    <definedName name="partner4_seat_city" localSheetId="0">'Applicant rev.'!$J$548</definedName>
    <definedName name="partner4_seat_city">#REF!</definedName>
    <definedName name="partner4_seat_country" localSheetId="0">'Applicant rev.'!$J$549</definedName>
    <definedName name="partner4_seat_country">#REF!</definedName>
    <definedName name="partner4_seat_postal_code" localSheetId="0">'Applicant rev.'!$J$547</definedName>
    <definedName name="partner4_seat_postal_code">#REF!</definedName>
    <definedName name="partner4_seat_street" localSheetId="0">'Applicant rev.'!$J$545</definedName>
    <definedName name="partner4_seat_street">#REF!</definedName>
    <definedName name="partner4_seat_street_number" localSheetId="0">'Applicant rev.'!$J$546</definedName>
    <definedName name="partner4_seat_street_number">#REF!</definedName>
    <definedName name="partner4_sector" localSheetId="0">'Applicant rev.'!$J$539</definedName>
    <definedName name="partner4_sector">#REF!</definedName>
    <definedName name="partner4_sector_fmo_specified" localSheetId="0">'Applicant rev.'!$J$542</definedName>
    <definedName name="partner4_sector_fmo_specified">#REF!</definedName>
    <definedName name="partner4_sector_other" localSheetId="0">'Applicant rev.'!$J$541</definedName>
    <definedName name="partner4_sector_other">#REF!</definedName>
    <definedName name="partner4_sector_specified" localSheetId="0">'Applicant rev.'!$J$540</definedName>
    <definedName name="partner4_sector_specified">#REF!</definedName>
    <definedName name="partner4_web_address" localSheetId="0">'Applicant rev.'!$J$550</definedName>
    <definedName name="partner4_web_address">#REF!</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 localSheetId="0">'Applicant rev.'!$K$822</definedName>
    <definedName name="pm_antidiscrimination">#REF!</definedName>
    <definedName name="pm_gender" localSheetId="0">'Applicant rev.'!$K$819</definedName>
    <definedName name="pm_gender">#REF!</definedName>
    <definedName name="pm_other_vulnerable" localSheetId="0">'Applicant rev.'!$K$821</definedName>
    <definedName name="pm_other_vulnerable">#REF!</definedName>
    <definedName name="pm_roma" localSheetId="0">'Applicant rev.'!$K$820</definedName>
    <definedName name="pm_roma">#REF!</definedName>
    <definedName name="pm_transparency" localSheetId="0">'Applicant rev.'!$K$823</definedName>
    <definedName name="pm_transparency">#REF!</definedName>
    <definedName name="Policy_Markers">Lists!$Y$2:$Y$4</definedName>
    <definedName name="postal_address_city" localSheetId="0">'Applicant rev.'!$D$110</definedName>
    <definedName name="postal_address_city">#REF!</definedName>
    <definedName name="postal_address_descriptive_number" localSheetId="0">'Applicant rev.'!$D$106</definedName>
    <definedName name="postal_address_descriptive_number">#REF!</definedName>
    <definedName name="postal_address_organisation" localSheetId="0">'Applicant rev.'!$D$102</definedName>
    <definedName name="postal_address_organisation">#REF!</definedName>
    <definedName name="postal_address_orientation_number" localSheetId="0">'Applicant rev.'!$E$106</definedName>
    <definedName name="postal_address_orientation_number">#REF!</definedName>
    <definedName name="postal_address_postal_code" localSheetId="0">'Applicant rev.'!$D$108</definedName>
    <definedName name="postal_address_postal_code">#REF!</definedName>
    <definedName name="postal_address_street" localSheetId="0">'Applicant rev.'!$D$104</definedName>
    <definedName name="postal_address_street">#REF!</definedName>
    <definedName name="Private">Lists!$G$15:$G$18</definedName>
    <definedName name="Private1">Lists!$H$25:$H$31</definedName>
    <definedName name="programme_abbreviation" localSheetId="0">'Applicant rev.'!$B$11</definedName>
    <definedName name="programme_abbreviation">#REF!</definedName>
    <definedName name="programme_outcome" localSheetId="0">'Applicant rev.'!$D$15</definedName>
    <definedName name="programme_outcome">#REF!</definedName>
    <definedName name="programme_output_code1" localSheetId="0">'Applicant rev.'!$L$20</definedName>
    <definedName name="programme_output_code1">#REF!</definedName>
    <definedName name="programme_output_code2" localSheetId="0">'Applicant rev.'!#REF!</definedName>
    <definedName name="programme_output_code2">#REF!</definedName>
    <definedName name="programme_output_code3" localSheetId="0">'Applicant rev.'!#REF!</definedName>
    <definedName name="programme_output_code3">#REF!</definedName>
    <definedName name="programme_output_code4" localSheetId="0">'Applicant rev.'!#REF!</definedName>
    <definedName name="programme_output_code4">#REF!</definedName>
    <definedName name="programme_output1" localSheetId="0">'Applicant rev.'!$D$20</definedName>
    <definedName name="programme_output1">#REF!</definedName>
    <definedName name="programme_output2" localSheetId="0">'Applicant rev.'!#REF!</definedName>
    <definedName name="programme_output2">#REF!</definedName>
    <definedName name="programme_output3" localSheetId="0">'Applicant rev.'!#REF!</definedName>
    <definedName name="programme_output3">#REF!</definedName>
    <definedName name="programme_output4" localSheetId="0">'Applicant rev.'!#REF!</definedName>
    <definedName name="programme_output4">#REF!</definedName>
    <definedName name="programme_title" localSheetId="0">'Applicant rev.'!$D$11</definedName>
    <definedName name="programme_title">#REF!</definedName>
    <definedName name="Programmes">Lists!$AE$2:$AE$5</definedName>
    <definedName name="programmes_table">Lists!$AE$2:$AG$5</definedName>
    <definedName name="project_grant_rate" localSheetId="0">'Applicant rev.'!$K$664</definedName>
    <definedName name="project_grant_rate">#REF!</definedName>
    <definedName name="project_implementation_duration" localSheetId="0">'Applicant rev.'!$J$678</definedName>
    <definedName name="project_implementation_duration">#REF!</definedName>
    <definedName name="project_implementation_duration_list">Lists!$BH$4:INDEX(Lists!$BH$2:$BH$100,COUNTA(Lists!$BH$2:$BH1047967))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 localSheetId="0">'Applicant rev.'!$C$465</definedName>
    <definedName name="project_sector">#REF!</definedName>
    <definedName name="project_sector_codes_table">Lists!$N$1:$O$127</definedName>
    <definedName name="project_sector_specified" localSheetId="0">'Applicant rev.'!$D$465</definedName>
    <definedName name="project_sector_specified">#REF!</definedName>
    <definedName name="project_sectors">Lists!$L$2:$L$10</definedName>
    <definedName name="project_sectors_table">Lists!$L$2:$M$10</definedName>
    <definedName name="project_specific_indicator_baseline1" localSheetId="0">'Applicant rev.'!$G$456</definedName>
    <definedName name="project_specific_indicator_baseline1">#REF!</definedName>
    <definedName name="project_specific_indicator_baseline2" localSheetId="0">'Applicant rev.'!#REF!</definedName>
    <definedName name="project_specific_indicator_baseline2">#REF!</definedName>
    <definedName name="project_specific_indicator_baseline3" localSheetId="0">'Applicant rev.'!#REF!</definedName>
    <definedName name="project_specific_indicator_baseline3">#REF!</definedName>
    <definedName name="project_specific_indicator_baseline4" localSheetId="0">'Applicant rev.'!#REF!</definedName>
    <definedName name="project_specific_indicator_baseline4">#REF!</definedName>
    <definedName name="project_specific_indicator_baseline5" localSheetId="0">'Applicant rev.'!#REF!</definedName>
    <definedName name="project_specific_indicator_baseline5">#REF!</definedName>
    <definedName name="project_specific_indicator_baseline6" localSheetId="0">'Applicant rev.'!#REF!</definedName>
    <definedName name="project_specific_indicator_baseline6">#REF!</definedName>
    <definedName name="project_specific_indicator_baseline7" localSheetId="0">'Applicant rev.'!#REF!</definedName>
    <definedName name="project_specific_indicator_baseline7">#REF!</definedName>
    <definedName name="project_specific_indicator_code1" localSheetId="0">'Applicant rev.'!$L$456</definedName>
    <definedName name="project_specific_indicator_code1">#REF!</definedName>
    <definedName name="project_specific_indicator_code2" localSheetId="0">'Applicant rev.'!#REF!</definedName>
    <definedName name="project_specific_indicator_code2">#REF!</definedName>
    <definedName name="project_specific_indicator_code3" localSheetId="0">'Applicant rev.'!#REF!</definedName>
    <definedName name="project_specific_indicator_code3">#REF!</definedName>
    <definedName name="project_specific_indicator_code4" localSheetId="0">'Applicant rev.'!#REF!</definedName>
    <definedName name="project_specific_indicator_code4">#REF!</definedName>
    <definedName name="project_specific_indicator_code5" localSheetId="0">'Applicant rev.'!#REF!</definedName>
    <definedName name="project_specific_indicator_code5">#REF!</definedName>
    <definedName name="project_specific_indicator_code6" localSheetId="0">'Applicant rev.'!#REF!</definedName>
    <definedName name="project_specific_indicator_code6">#REF!</definedName>
    <definedName name="project_specific_indicator_code7" localSheetId="0">'Applicant rev.'!#REF!</definedName>
    <definedName name="project_specific_indicator_code7">#REF!</definedName>
    <definedName name="project_specific_indicator_level1" localSheetId="0">'Applicant rev.'!$F$456</definedName>
    <definedName name="project_specific_indicator_level1">#REF!</definedName>
    <definedName name="project_specific_indicator_level2" localSheetId="0">'Applicant rev.'!#REF!</definedName>
    <definedName name="project_specific_indicator_level2">#REF!</definedName>
    <definedName name="project_specific_indicator_level3" localSheetId="0">'Applicant rev.'!#REF!</definedName>
    <definedName name="project_specific_indicator_level3">#REF!</definedName>
    <definedName name="project_specific_indicator_level4" localSheetId="0">'Applicant rev.'!#REF!</definedName>
    <definedName name="project_specific_indicator_level4">#REF!</definedName>
    <definedName name="project_specific_indicator_level5" localSheetId="0">'Applicant rev.'!#REF!</definedName>
    <definedName name="project_specific_indicator_level5">#REF!</definedName>
    <definedName name="project_specific_indicator_level6" localSheetId="0">'Applicant rev.'!#REF!</definedName>
    <definedName name="project_specific_indicator_level6">#REF!</definedName>
    <definedName name="project_specific_indicator_level7" localSheetId="0">'Applicant rev.'!#REF!</definedName>
    <definedName name="project_specific_indicator_level7">#REF!</definedName>
    <definedName name="project_specific_indicator_measurement1" localSheetId="0">'Applicant rev.'!$I$456</definedName>
    <definedName name="project_specific_indicator_measurement1">#REF!</definedName>
    <definedName name="project_specific_indicator_measurement2" localSheetId="0">'Applicant rev.'!#REF!</definedName>
    <definedName name="project_specific_indicator_measurement2">#REF!</definedName>
    <definedName name="project_specific_indicator_measurement3" localSheetId="0">'Applicant rev.'!#REF!</definedName>
    <definedName name="project_specific_indicator_measurement3">#REF!</definedName>
    <definedName name="project_specific_indicator_measurement4" localSheetId="0">'Applicant rev.'!#REF!</definedName>
    <definedName name="project_specific_indicator_measurement4">#REF!</definedName>
    <definedName name="project_specific_indicator_measurement5" localSheetId="0">'Applicant rev.'!#REF!</definedName>
    <definedName name="project_specific_indicator_measurement5">#REF!</definedName>
    <definedName name="project_specific_indicator_measurement6" localSheetId="0">'Applicant rev.'!#REF!</definedName>
    <definedName name="project_specific_indicator_measurement6">#REF!</definedName>
    <definedName name="project_specific_indicator_measurement7" localSheetId="0">'Applicant rev.'!#REF!</definedName>
    <definedName name="project_specific_indicator_measurement7">#REF!</definedName>
    <definedName name="project_specific_indicator_target1" localSheetId="0">'Applicant rev.'!$H$456</definedName>
    <definedName name="project_specific_indicator_target1">#REF!</definedName>
    <definedName name="project_specific_indicator_target2" localSheetId="0">'Applicant rev.'!#REF!</definedName>
    <definedName name="project_specific_indicator_target2">#REF!</definedName>
    <definedName name="project_specific_indicator_target3" localSheetId="0">'Applicant rev.'!#REF!</definedName>
    <definedName name="project_specific_indicator_target3">#REF!</definedName>
    <definedName name="project_specific_indicator_target4" localSheetId="0">'Applicant rev.'!#REF!</definedName>
    <definedName name="project_specific_indicator_target4">#REF!</definedName>
    <definedName name="project_specific_indicator_target5" localSheetId="0">'Applicant rev.'!#REF!</definedName>
    <definedName name="project_specific_indicator_target5">#REF!</definedName>
    <definedName name="project_specific_indicator_target6" localSheetId="0">'Applicant rev.'!#REF!</definedName>
    <definedName name="project_specific_indicator_target6">#REF!</definedName>
    <definedName name="project_specific_indicator_target7" localSheetId="0">'Applicant rev.'!#REF!</definedName>
    <definedName name="project_specific_indicator_target7">#REF!</definedName>
    <definedName name="project_specific_indicator_type1" localSheetId="0">'Applicant rev.'!$E$456</definedName>
    <definedName name="project_specific_indicator_type1">#REF!</definedName>
    <definedName name="project_specific_indicator_type2" localSheetId="0">'Applicant rev.'!#REF!</definedName>
    <definedName name="project_specific_indicator_type2">#REF!</definedName>
    <definedName name="project_specific_indicator_type3" localSheetId="0">'Applicant rev.'!#REF!</definedName>
    <definedName name="project_specific_indicator_type3">#REF!</definedName>
    <definedName name="project_specific_indicator_type4" localSheetId="0">'Applicant rev.'!#REF!</definedName>
    <definedName name="project_specific_indicator_type4">#REF!</definedName>
    <definedName name="project_specific_indicator_type5" localSheetId="0">'Applicant rev.'!#REF!</definedName>
    <definedName name="project_specific_indicator_type5">#REF!</definedName>
    <definedName name="project_specific_indicator_type6" localSheetId="0">'Applicant rev.'!#REF!</definedName>
    <definedName name="project_specific_indicator_type6">#REF!</definedName>
    <definedName name="project_specific_indicator_type7" localSheetId="0">'Applicant rev.'!#REF!</definedName>
    <definedName name="project_specific_indicator_type7">#REF!</definedName>
    <definedName name="project_specific_indicator1" localSheetId="0">'Applicant rev.'!$C$456</definedName>
    <definedName name="project_specific_indicator1">#REF!</definedName>
    <definedName name="project_specific_indicator2" localSheetId="0">'Applicant rev.'!#REF!</definedName>
    <definedName name="project_specific_indicator2">#REF!</definedName>
    <definedName name="project_specific_indicator3" localSheetId="0">'Applicant rev.'!#REF!</definedName>
    <definedName name="project_specific_indicator3">#REF!</definedName>
    <definedName name="project_specific_indicator4" localSheetId="0">'Applicant rev.'!#REF!</definedName>
    <definedName name="project_specific_indicator4">#REF!</definedName>
    <definedName name="project_specific_indicator5" localSheetId="0">'Applicant rev.'!#REF!</definedName>
    <definedName name="project_specific_indicator5">#REF!</definedName>
    <definedName name="project_specific_indicator6" localSheetId="0">'Applicant rev.'!#REF!</definedName>
    <definedName name="project_specific_indicator6">#REF!</definedName>
    <definedName name="project_specific_indicator7" localSheetId="0">'Applicant rev.'!#REF!</definedName>
    <definedName name="project_specific_indicator7">#REF!</definedName>
    <definedName name="project_sustainability_period" localSheetId="0">'Applicant rev.'!$J$842</definedName>
    <definedName name="project_sustainability_period">#REF!</definedName>
    <definedName name="project_title" localSheetId="0">'Applicant rev.'!$B$7</definedName>
    <definedName name="project_title">#REF!</definedName>
    <definedName name="Public">Lists!$G$3:$G$7</definedName>
    <definedName name="Public1">Lists!$H$3:$H$9</definedName>
    <definedName name="publicity_indicator_baseline1" localSheetId="0">'Applicant rev.'!$G$447</definedName>
    <definedName name="publicity_indicator_baseline1">#REF!</definedName>
    <definedName name="publicity_indicator_baseline2" localSheetId="0">'Applicant rev.'!$G$448</definedName>
    <definedName name="publicity_indicator_baseline2">#REF!</definedName>
    <definedName name="publicity_indicator_baseline3" localSheetId="0">'Applicant rev.'!$G$449</definedName>
    <definedName name="publicity_indicator_baseline3">#REF!</definedName>
    <definedName name="publicity_indicator_baseline4" localSheetId="0">'Applicant rev.'!$G$450</definedName>
    <definedName name="publicity_indicator_baseline4">#REF!</definedName>
    <definedName name="publicity_indicator_baseline5" localSheetId="0">'Applicant rev.'!$G$451</definedName>
    <definedName name="publicity_indicator_baseline5">#REF!</definedName>
    <definedName name="publicity_indicator_baseline6" localSheetId="0">'Applicant rev.'!$G$452</definedName>
    <definedName name="publicity_indicator_baseline6">#REF!</definedName>
    <definedName name="publicity_indicator_baseline7" localSheetId="0">'Applicant rev.'!#REF!</definedName>
    <definedName name="publicity_indicator_baseline7">#REF!</definedName>
    <definedName name="publicity_indicator_code1" localSheetId="0">'Applicant rev.'!$L$447</definedName>
    <definedName name="publicity_indicator_code1">#REF!</definedName>
    <definedName name="publicity_indicator_code2" localSheetId="0">'Applicant rev.'!$L$448</definedName>
    <definedName name="publicity_indicator_code2">#REF!</definedName>
    <definedName name="publicity_indicator_code3" localSheetId="0">'Applicant rev.'!$L$449</definedName>
    <definedName name="publicity_indicator_code3">#REF!</definedName>
    <definedName name="publicity_indicator_code4" localSheetId="0">'Applicant rev.'!$L$450</definedName>
    <definedName name="publicity_indicator_code4">#REF!</definedName>
    <definedName name="publicity_indicator_code5" localSheetId="0">'Applicant rev.'!$L$451</definedName>
    <definedName name="publicity_indicator_code5">#REF!</definedName>
    <definedName name="publicity_indicator_code6" localSheetId="0">'Applicant rev.'!$L$452</definedName>
    <definedName name="publicity_indicator_code6">#REF!</definedName>
    <definedName name="publicity_indicator_code7" localSheetId="0">'Applicant rev.'!#REF!</definedName>
    <definedName name="publicity_indicator_code7">#REF!</definedName>
    <definedName name="publicity_indicator_measurement1" localSheetId="0">'Applicant rev.'!$I$447</definedName>
    <definedName name="publicity_indicator_measurement1">#REF!</definedName>
    <definedName name="publicity_indicator_measurement2" localSheetId="0">'Applicant rev.'!$I$448</definedName>
    <definedName name="publicity_indicator_measurement2">#REF!</definedName>
    <definedName name="publicity_indicator_measurement3" localSheetId="0">'Applicant rev.'!$I$449</definedName>
    <definedName name="publicity_indicator_measurement3">#REF!</definedName>
    <definedName name="publicity_indicator_measurement4" localSheetId="0">'Applicant rev.'!$I$450</definedName>
    <definedName name="publicity_indicator_measurement4">#REF!</definedName>
    <definedName name="publicity_indicator_measurement5" localSheetId="0">'Applicant rev.'!$I$451</definedName>
    <definedName name="publicity_indicator_measurement5">#REF!</definedName>
    <definedName name="publicity_indicator_measurement6" localSheetId="0">'Applicant rev.'!$I$452</definedName>
    <definedName name="publicity_indicator_measurement6">#REF!</definedName>
    <definedName name="publicity_indicator_measurement7" localSheetId="0">'Applicant rev.'!#REF!</definedName>
    <definedName name="publicity_indicator_measurement7">#REF!</definedName>
    <definedName name="publicity_indicator_target1" localSheetId="0">'Applicant rev.'!$H$447</definedName>
    <definedName name="publicity_indicator_target1">#REF!</definedName>
    <definedName name="publicity_indicator_target2" localSheetId="0">'Applicant rev.'!$H$448</definedName>
    <definedName name="publicity_indicator_target2">#REF!</definedName>
    <definedName name="publicity_indicator_target3" localSheetId="0">'Applicant rev.'!$H$449</definedName>
    <definedName name="publicity_indicator_target3">#REF!</definedName>
    <definedName name="publicity_indicator_target4" localSheetId="0">'Applicant rev.'!$H$450</definedName>
    <definedName name="publicity_indicator_target4">#REF!</definedName>
    <definedName name="publicity_indicator_target5" localSheetId="0">'Applicant rev.'!$H$451</definedName>
    <definedName name="publicity_indicator_target5">#REF!</definedName>
    <definedName name="publicity_indicator_target6" localSheetId="0">'Applicant rev.'!$H$452</definedName>
    <definedName name="publicity_indicator_target6">#REF!</definedName>
    <definedName name="publicity_indicator_target7" localSheetId="0">'Applicant rev.'!#REF!</definedName>
    <definedName name="publicity_indicator_target7">#REF!</definedName>
    <definedName name="publicity_indicator1" localSheetId="0">'Applicant rev.'!$C$447</definedName>
    <definedName name="publicity_indicator1">#REF!</definedName>
    <definedName name="publicity_indicator2" localSheetId="0">'Applicant rev.'!$C$448</definedName>
    <definedName name="publicity_indicator2">#REF!</definedName>
    <definedName name="publicity_indicator3" localSheetId="0">'Applicant rev.'!$C$449</definedName>
    <definedName name="publicity_indicator3">#REF!</definedName>
    <definedName name="publicity_indicator4" localSheetId="0">'Applicant rev.'!$C$450</definedName>
    <definedName name="publicity_indicator4">#REF!</definedName>
    <definedName name="publicity_indicator5" localSheetId="0">'Applicant rev.'!$C$451</definedName>
    <definedName name="publicity_indicator5">#REF!</definedName>
    <definedName name="publicity_indicator6" localSheetId="0">'Applicant rev.'!$C$452</definedName>
    <definedName name="publicity_indicator6">#REF!</definedName>
    <definedName name="publicity_indicator7" localSheetId="0">'Applicant rev.'!#REF!</definedName>
    <definedName name="publicity_indicator7">#REF!</definedName>
    <definedName name="publicity_indicators">Lists!$AW$2:$AW$8</definedName>
    <definedName name="region" localSheetId="0">'Applicant rev.'!$F$28</definedName>
    <definedName name="region">#REF!</definedName>
    <definedName name="region_seat" localSheetId="0">'Applicant rev.'!$F$40</definedName>
    <definedName name="region_seat">#REF!</definedName>
    <definedName name="regions">Lists!$A$2:$A$9</definedName>
    <definedName name="regions_table">Lists!$A$2:$B$9</definedName>
    <definedName name="research_type" localSheetId="0">'Applicant rev.'!$G$478</definedName>
    <definedName name="research_type">#REF!</definedName>
    <definedName name="research_types">Lists!$BM$2:$BM$3</definedName>
    <definedName name="reserve_applicant" localSheetId="0">'Applicant rev.'!$F$656</definedName>
    <definedName name="reserve_applicant">#REF!</definedName>
    <definedName name="reserve_partner1" localSheetId="0">'Applicant rev.'!$G$656</definedName>
    <definedName name="reserve_partner1">#REF!</definedName>
    <definedName name="reserve_partner2" localSheetId="0">'Applicant rev.'!$H$656</definedName>
    <definedName name="reserve_partner2">#REF!</definedName>
    <definedName name="reserve_partner3" localSheetId="0">'Applicant rev.'!$I$656</definedName>
    <definedName name="reserve_partner3">#REF!</definedName>
    <definedName name="reserve_partner4" localSheetId="0">'Applicant rev.'!$J$656</definedName>
    <definedName name="reserve_partner4">#REF!</definedName>
    <definedName name="reserve_total" localSheetId="0">'Applicant rev.'!$K$656</definedName>
    <definedName name="reserve_total">#REF!</definedName>
    <definedName name="risk_description1" localSheetId="0">'Applicant rev.'!$J$810</definedName>
    <definedName name="risk_description1">#REF!</definedName>
    <definedName name="risk_description2" localSheetId="0">'Applicant rev.'!$J$811</definedName>
    <definedName name="risk_description2">#REF!</definedName>
    <definedName name="risk_description3" localSheetId="0">'Applicant rev.'!$J$812</definedName>
    <definedName name="risk_description3">#REF!</definedName>
    <definedName name="risk_description4" localSheetId="0">'Applicant rev.'!$J$813</definedName>
    <definedName name="risk_description4">#REF!</definedName>
    <definedName name="risk_description5" localSheetId="0">'Applicant rev.'!$J$814</definedName>
    <definedName name="risk_description5">#REF!</definedName>
    <definedName name="risk_description6" localSheetId="0">'Applicant rev.'!$J$815</definedName>
    <definedName name="risk_description6">#REF!</definedName>
    <definedName name="risk_description7" localSheetId="0">'Applicant rev.'!$J$816</definedName>
    <definedName name="risk_description7">#REF!</definedName>
    <definedName name="risk_impact">Lists!$BB$2:$BB$5</definedName>
    <definedName name="risk_impact1" localSheetId="0">'Applicant rev.'!$G$810</definedName>
    <definedName name="risk_impact1">#REF!</definedName>
    <definedName name="risk_impact2" localSheetId="0">'Applicant rev.'!$G$811</definedName>
    <definedName name="risk_impact2">#REF!</definedName>
    <definedName name="risk_impact3" localSheetId="0">'Applicant rev.'!$G$812</definedName>
    <definedName name="risk_impact3">#REF!</definedName>
    <definedName name="risk_impact4" localSheetId="0">'Applicant rev.'!$G$813</definedName>
    <definedName name="risk_impact4">#REF!</definedName>
    <definedName name="risk_impact5" localSheetId="0">'Applicant rev.'!$G$814</definedName>
    <definedName name="risk_impact5">#REF!</definedName>
    <definedName name="risk_impact6" localSheetId="0">'Applicant rev.'!$G$815</definedName>
    <definedName name="risk_impact6">#REF!</definedName>
    <definedName name="risk_impact7" localSheetId="0">'Applicant rev.'!$G$816</definedName>
    <definedName name="risk_impact7">#REF!</definedName>
    <definedName name="risk_likelihood">Lists!$BA$2:$BA$5</definedName>
    <definedName name="risk_likelihood1" localSheetId="0">'Applicant rev.'!$F$810</definedName>
    <definedName name="risk_likelihood1">#REF!</definedName>
    <definedName name="risk_likelihood2" localSheetId="0">'Applicant rev.'!$F$811</definedName>
    <definedName name="risk_likelihood2">#REF!</definedName>
    <definedName name="risk_likelihood3" localSheetId="0">'Applicant rev.'!$F$812</definedName>
    <definedName name="risk_likelihood3">#REF!</definedName>
    <definedName name="risk_likelihood4" localSheetId="0">'Applicant rev.'!$F$813</definedName>
    <definedName name="risk_likelihood4">#REF!</definedName>
    <definedName name="risk_likelihood5" localSheetId="0">'Applicant rev.'!$F$814</definedName>
    <definedName name="risk_likelihood5">#REF!</definedName>
    <definedName name="risk_likelihood6" localSheetId="0">'Applicant rev.'!$F$815</definedName>
    <definedName name="risk_likelihood6">#REF!</definedName>
    <definedName name="risk_likelihood7" localSheetId="0">'Applicant rev.'!$F$816</definedName>
    <definedName name="risk_likelihood7">#REF!</definedName>
    <definedName name="risk_response">Lists!$BC$2:$BC$5</definedName>
    <definedName name="risk_response1" localSheetId="0">'Applicant rev.'!$I$810</definedName>
    <definedName name="risk_response1">#REF!</definedName>
    <definedName name="risk_response2" localSheetId="0">'Applicant rev.'!$I$811</definedName>
    <definedName name="risk_response2">#REF!</definedName>
    <definedName name="risk_response3" localSheetId="0">'Applicant rev.'!$I$812</definedName>
    <definedName name="risk_response3">#REF!</definedName>
    <definedName name="risk_response4" localSheetId="0">'Applicant rev.'!$I$813</definedName>
    <definedName name="risk_response4">#REF!</definedName>
    <definedName name="risk_response5" localSheetId="0">'Applicant rev.'!$I$814</definedName>
    <definedName name="risk_response5">#REF!</definedName>
    <definedName name="risk_response6" localSheetId="0">'Applicant rev.'!$I$815</definedName>
    <definedName name="risk_response6">#REF!</definedName>
    <definedName name="risk_response7" localSheetId="0">'Applicant rev.'!$I$816</definedName>
    <definedName name="risk_response7">#REF!</definedName>
    <definedName name="risk_score_table">Lists!$BD$2:$BE$17</definedName>
    <definedName name="risk_score1" localSheetId="0">'Applicant rev.'!$H$810</definedName>
    <definedName name="risk_score1">#REF!</definedName>
    <definedName name="risk_score2" localSheetId="0">'Applicant rev.'!$H$811</definedName>
    <definedName name="risk_score2">#REF!</definedName>
    <definedName name="risk_score3" localSheetId="0">'Applicant rev.'!$H$812</definedName>
    <definedName name="risk_score3">#REF!</definedName>
    <definedName name="risk_score4" localSheetId="0">'Applicant rev.'!$H$813</definedName>
    <definedName name="risk_score4">#REF!</definedName>
    <definedName name="risk_score5" localSheetId="0">'Applicant rev.'!$H$814</definedName>
    <definedName name="risk_score5">#REF!</definedName>
    <definedName name="risk_score6" localSheetId="0">'Applicant rev.'!$H$815</definedName>
    <definedName name="risk_score6">#REF!</definedName>
    <definedName name="risk_score7" localSheetId="0">'Applicant rev.'!$H$816</definedName>
    <definedName name="risk_score7">#REF!</definedName>
    <definedName name="risk_type">Lists!$AZ$2:$AZ$3</definedName>
    <definedName name="risk_type1" localSheetId="0">'Applicant rev.'!$E$810</definedName>
    <definedName name="risk_type1">#REF!</definedName>
    <definedName name="risk_type2" localSheetId="0">'Applicant rev.'!$E$811</definedName>
    <definedName name="risk_type2">#REF!</definedName>
    <definedName name="risk_type3" localSheetId="0">'Applicant rev.'!$E$812</definedName>
    <definedName name="risk_type3">#REF!</definedName>
    <definedName name="risk_type4" localSheetId="0">'Applicant rev.'!$E$813</definedName>
    <definedName name="risk_type4">#REF!</definedName>
    <definedName name="risk_type5" localSheetId="0">'Applicant rev.'!$E$814</definedName>
    <definedName name="risk_type5">#REF!</definedName>
    <definedName name="risk_type6" localSheetId="0">'Applicant rev.'!$E$815</definedName>
    <definedName name="risk_type6">#REF!</definedName>
    <definedName name="risk_type7" localSheetId="0">'Applicant rev.'!$E$816</definedName>
    <definedName name="risk_type7">#REF!</definedName>
    <definedName name="risk1" localSheetId="0">'Applicant rev.'!$B$810</definedName>
    <definedName name="risk1">#REF!</definedName>
    <definedName name="risk2" localSheetId="0">'Applicant rev.'!$B$811</definedName>
    <definedName name="risk2">#REF!</definedName>
    <definedName name="risk3" localSheetId="0">'Applicant rev.'!$B$812</definedName>
    <definedName name="risk3">#REF!</definedName>
    <definedName name="risk4" localSheetId="0">'Applicant rev.'!$B$813</definedName>
    <definedName name="risk4">#REF!</definedName>
    <definedName name="risk5" localSheetId="0">'Applicant rev.'!$B$814</definedName>
    <definedName name="risk5">#REF!</definedName>
    <definedName name="risk6" localSheetId="0">'Applicant rev.'!$B$815</definedName>
    <definedName name="risk6">#REF!</definedName>
    <definedName name="seat_city" localSheetId="0">'Applicant rev.'!$D$83</definedName>
    <definedName name="seat_city">#REF!</definedName>
    <definedName name="seat_descriptive_number" localSheetId="0">'Applicant rev.'!$D$79</definedName>
    <definedName name="seat_descriptive_number">#REF!</definedName>
    <definedName name="seat_orientation_number" localSheetId="0">'Applicant rev.'!$E$79</definedName>
    <definedName name="seat_orientation_number">#REF!</definedName>
    <definedName name="seat_postal_code" localSheetId="0">'Applicant rev.'!$D$81</definedName>
    <definedName name="seat_postal_code">#REF!</definedName>
    <definedName name="seat_street" localSheetId="0">'Applicant rev.'!$D$77</definedName>
    <definedName name="seat_street">#REF!</definedName>
    <definedName name="sector" localSheetId="0">'Applicant rev.'!$G$64</definedName>
    <definedName name="sector">#REF!</definedName>
    <definedName name="sector_fmo_specified" localSheetId="0">'Applicant rev.'!$G$71</definedName>
    <definedName name="sector_fmo_specified">#REF!</definedName>
    <definedName name="sector_other" localSheetId="0">'Applicant rev.'!$G$68</definedName>
    <definedName name="sector_other">#REF!</definedName>
    <definedName name="sector_specified" localSheetId="0">'Applicant rev.'!$G$66</definedName>
    <definedName name="sector_specified">#REF!</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Lists!$BP$35:$BP$43</definedName>
    <definedName name="Social_Infrastructure">Lists!$N$60:$N$71</definedName>
    <definedName name="source_of_information" localSheetId="0">'Applicant rev.'!$D$153</definedName>
    <definedName name="source_of_information">#REF!</definedName>
    <definedName name="sources_of_information">Lists!$J$2:$J$7</definedName>
    <definedName name="standard_indicator_baseline1" localSheetId="0">'Applicant rev.'!$G$431</definedName>
    <definedName name="standard_indicator_baseline1">#REF!</definedName>
    <definedName name="standard_indicator_baseline10" localSheetId="0">'Applicant rev.'!#REF!</definedName>
    <definedName name="standard_indicator_baseline10">#REF!</definedName>
    <definedName name="standard_indicator_baseline11" localSheetId="0">'Applicant rev.'!#REF!</definedName>
    <definedName name="standard_indicator_baseline11">#REF!</definedName>
    <definedName name="standard_indicator_baseline12" localSheetId="0">'Applicant rev.'!#REF!</definedName>
    <definedName name="standard_indicator_baseline12">#REF!</definedName>
    <definedName name="standard_indicator_baseline13" localSheetId="0">'Applicant rev.'!#REF!</definedName>
    <definedName name="standard_indicator_baseline13">#REF!</definedName>
    <definedName name="standard_indicator_baseline14" localSheetId="0">'Applicant rev.'!#REF!</definedName>
    <definedName name="standard_indicator_baseline14">#REF!</definedName>
    <definedName name="standard_indicator_baseline2" localSheetId="0">'Applicant rev.'!$G$432</definedName>
    <definedName name="standard_indicator_baseline2">#REF!</definedName>
    <definedName name="standard_indicator_baseline3" localSheetId="0">'Applicant rev.'!$G$433</definedName>
    <definedName name="standard_indicator_baseline3">#REF!</definedName>
    <definedName name="standard_indicator_baseline4" localSheetId="0">'Applicant rev.'!$G$434</definedName>
    <definedName name="standard_indicator_baseline4">#REF!</definedName>
    <definedName name="standard_indicator_baseline5" localSheetId="0">'Applicant rev.'!#REF!</definedName>
    <definedName name="standard_indicator_baseline5">#REF!</definedName>
    <definedName name="standard_indicator_baseline6" localSheetId="0">'Applicant rev.'!#REF!</definedName>
    <definedName name="standard_indicator_baseline6">#REF!</definedName>
    <definedName name="standard_indicator_baseline7" localSheetId="0">'Applicant rev.'!#REF!</definedName>
    <definedName name="standard_indicator_baseline7">#REF!</definedName>
    <definedName name="standard_indicator_baseline8" localSheetId="0">'Applicant rev.'!#REF!</definedName>
    <definedName name="standard_indicator_baseline8">#REF!</definedName>
    <definedName name="standard_indicator_baseline9" localSheetId="0">'Applicant rev.'!#REF!</definedName>
    <definedName name="standard_indicator_baseline9">#REF!</definedName>
    <definedName name="standard_indicator_code1" localSheetId="0">'Applicant rev.'!$L$431</definedName>
    <definedName name="standard_indicator_code1">#REF!</definedName>
    <definedName name="standard_indicator_code10" localSheetId="0">'Applicant rev.'!#REF!</definedName>
    <definedName name="standard_indicator_code10">#REF!</definedName>
    <definedName name="standard_indicator_code11" localSheetId="0">'Applicant rev.'!#REF!</definedName>
    <definedName name="standard_indicator_code11">#REF!</definedName>
    <definedName name="standard_indicator_code12" localSheetId="0">'Applicant rev.'!#REF!</definedName>
    <definedName name="standard_indicator_code12">#REF!</definedName>
    <definedName name="standard_indicator_code13" localSheetId="0">'Applicant rev.'!#REF!</definedName>
    <definedName name="standard_indicator_code13">#REF!</definedName>
    <definedName name="standard_indicator_code14" localSheetId="0">'Applicant rev.'!#REF!</definedName>
    <definedName name="standard_indicator_code14">#REF!</definedName>
    <definedName name="standard_indicator_code2" localSheetId="0">'Applicant rev.'!$L$432</definedName>
    <definedName name="standard_indicator_code2">#REF!</definedName>
    <definedName name="standard_indicator_code3" localSheetId="0">'Applicant rev.'!$L$433</definedName>
    <definedName name="standard_indicator_code3">#REF!</definedName>
    <definedName name="standard_indicator_code4" localSheetId="0">'Applicant rev.'!$L$434</definedName>
    <definedName name="standard_indicator_code4">#REF!</definedName>
    <definedName name="standard_indicator_code5" localSheetId="0">'Applicant rev.'!#REF!</definedName>
    <definedName name="standard_indicator_code5">#REF!</definedName>
    <definedName name="standard_indicator_code6" localSheetId="0">'Applicant rev.'!#REF!</definedName>
    <definedName name="standard_indicator_code6">#REF!</definedName>
    <definedName name="standard_indicator_code7" localSheetId="0">'Applicant rev.'!#REF!</definedName>
    <definedName name="standard_indicator_code7">#REF!</definedName>
    <definedName name="standard_indicator_code8" localSheetId="0">'Applicant rev.'!#REF!</definedName>
    <definedName name="standard_indicator_code8">#REF!</definedName>
    <definedName name="standard_indicator_code9" localSheetId="0">'Applicant rev.'!#REF!</definedName>
    <definedName name="standard_indicator_code9">#REF!</definedName>
    <definedName name="standard_indicator_level1" localSheetId="0">'Applicant rev.'!$F$431</definedName>
    <definedName name="standard_indicator_level1">#REF!</definedName>
    <definedName name="standard_indicator_level10" localSheetId="0">'Applicant rev.'!#REF!</definedName>
    <definedName name="standard_indicator_level10">#REF!</definedName>
    <definedName name="standard_indicator_level11" localSheetId="0">'Applicant rev.'!#REF!</definedName>
    <definedName name="standard_indicator_level11">#REF!</definedName>
    <definedName name="standard_indicator_level12" localSheetId="0">'Applicant rev.'!#REF!</definedName>
    <definedName name="standard_indicator_level12">#REF!</definedName>
    <definedName name="standard_indicator_level13" localSheetId="0">'Applicant rev.'!#REF!</definedName>
    <definedName name="standard_indicator_level13">#REF!</definedName>
    <definedName name="standard_indicator_level14" localSheetId="0">'Applicant rev.'!#REF!</definedName>
    <definedName name="standard_indicator_level14">#REF!</definedName>
    <definedName name="standard_indicator_level2" localSheetId="0">'Applicant rev.'!$F$432</definedName>
    <definedName name="standard_indicator_level2">#REF!</definedName>
    <definedName name="standard_indicator_level3" localSheetId="0">'Applicant rev.'!$F$433</definedName>
    <definedName name="standard_indicator_level3">#REF!</definedName>
    <definedName name="standard_indicator_level4" localSheetId="0">'Applicant rev.'!$F$434</definedName>
    <definedName name="standard_indicator_level4">#REF!</definedName>
    <definedName name="standard_indicator_level5" localSheetId="0">'Applicant rev.'!#REF!</definedName>
    <definedName name="standard_indicator_level5">#REF!</definedName>
    <definedName name="standard_indicator_level6" localSheetId="0">'Applicant rev.'!#REF!</definedName>
    <definedName name="standard_indicator_level6">#REF!</definedName>
    <definedName name="standard_indicator_level7" localSheetId="0">'Applicant rev.'!#REF!</definedName>
    <definedName name="standard_indicator_level7">#REF!</definedName>
    <definedName name="standard_indicator_level8" localSheetId="0">'Applicant rev.'!#REF!</definedName>
    <definedName name="standard_indicator_level8">#REF!</definedName>
    <definedName name="standard_indicator_level9" localSheetId="0">'Applicant rev.'!#REF!</definedName>
    <definedName name="standard_indicator_level9">#REF!</definedName>
    <definedName name="standard_indicator_measurement1" localSheetId="0">'Applicant rev.'!$I$431</definedName>
    <definedName name="standard_indicator_measurement1">#REF!</definedName>
    <definedName name="standard_indicator_measurement10" localSheetId="0">'Applicant rev.'!#REF!</definedName>
    <definedName name="standard_indicator_measurement10">#REF!</definedName>
    <definedName name="standard_indicator_measurement11" localSheetId="0">'Applicant rev.'!#REF!</definedName>
    <definedName name="standard_indicator_measurement11">#REF!</definedName>
    <definedName name="standard_indicator_measurement12" localSheetId="0">'Applicant rev.'!#REF!</definedName>
    <definedName name="standard_indicator_measurement12">#REF!</definedName>
    <definedName name="standard_indicator_measurement13" localSheetId="0">'Applicant rev.'!#REF!</definedName>
    <definedName name="standard_indicator_measurement13">#REF!</definedName>
    <definedName name="standard_indicator_measurement14" localSheetId="0">'Applicant rev.'!#REF!</definedName>
    <definedName name="standard_indicator_measurement14">#REF!</definedName>
    <definedName name="standard_indicator_measurement2" localSheetId="0">'Applicant rev.'!$I$432</definedName>
    <definedName name="standard_indicator_measurement2">#REF!</definedName>
    <definedName name="standard_indicator_measurement3" localSheetId="0">'Applicant rev.'!$I$433</definedName>
    <definedName name="standard_indicator_measurement3">#REF!</definedName>
    <definedName name="standard_indicator_measurement4" localSheetId="0">'Applicant rev.'!$I$434</definedName>
    <definedName name="standard_indicator_measurement4">#REF!</definedName>
    <definedName name="standard_indicator_measurement5" localSheetId="0">'Applicant rev.'!#REF!</definedName>
    <definedName name="standard_indicator_measurement5">#REF!</definedName>
    <definedName name="standard_indicator_measurement6" localSheetId="0">'Applicant rev.'!#REF!</definedName>
    <definedName name="standard_indicator_measurement6">#REF!</definedName>
    <definedName name="standard_indicator_measurement7" localSheetId="0">'Applicant rev.'!#REF!</definedName>
    <definedName name="standard_indicator_measurement7">#REF!</definedName>
    <definedName name="standard_indicator_measurement8" localSheetId="0">'Applicant rev.'!#REF!</definedName>
    <definedName name="standard_indicator_measurement8">#REF!</definedName>
    <definedName name="standard_indicator_measurement9" localSheetId="0">'Applicant rev.'!#REF!</definedName>
    <definedName name="standard_indicator_measurement9">#REF!</definedName>
    <definedName name="standard_indicator_target1" localSheetId="0">'Applicant rev.'!$H$431</definedName>
    <definedName name="standard_indicator_target1">#REF!</definedName>
    <definedName name="standard_indicator_target10" localSheetId="0">'Applicant rev.'!#REF!</definedName>
    <definedName name="standard_indicator_target10">#REF!</definedName>
    <definedName name="standard_indicator_target11" localSheetId="0">'Applicant rev.'!#REF!</definedName>
    <definedName name="standard_indicator_target11">#REF!</definedName>
    <definedName name="standard_indicator_target12" localSheetId="0">'Applicant rev.'!#REF!</definedName>
    <definedName name="standard_indicator_target12">#REF!</definedName>
    <definedName name="standard_indicator_target13" localSheetId="0">'Applicant rev.'!#REF!</definedName>
    <definedName name="standard_indicator_target13">#REF!</definedName>
    <definedName name="standard_indicator_target14" localSheetId="0">'Applicant rev.'!#REF!</definedName>
    <definedName name="standard_indicator_target14">#REF!</definedName>
    <definedName name="standard_indicator_target2" localSheetId="0">'Applicant rev.'!$H$432</definedName>
    <definedName name="standard_indicator_target2">#REF!</definedName>
    <definedName name="standard_indicator_target3" localSheetId="0">'Applicant rev.'!$H$433</definedName>
    <definedName name="standard_indicator_target3">#REF!</definedName>
    <definedName name="standard_indicator_target4" localSheetId="0">'Applicant rev.'!$H$434</definedName>
    <definedName name="standard_indicator_target4">#REF!</definedName>
    <definedName name="standard_indicator_target5" localSheetId="0">'Applicant rev.'!#REF!</definedName>
    <definedName name="standard_indicator_target5">#REF!</definedName>
    <definedName name="standard_indicator_target6" localSheetId="0">'Applicant rev.'!#REF!</definedName>
    <definedName name="standard_indicator_target6">#REF!</definedName>
    <definedName name="standard_indicator_target7" localSheetId="0">'Applicant rev.'!#REF!</definedName>
    <definedName name="standard_indicator_target7">#REF!</definedName>
    <definedName name="standard_indicator_target8" localSheetId="0">'Applicant rev.'!#REF!</definedName>
    <definedName name="standard_indicator_target8">#REF!</definedName>
    <definedName name="standard_indicator_target9" localSheetId="0">'Applicant rev.'!#REF!</definedName>
    <definedName name="standard_indicator_target9">#REF!</definedName>
    <definedName name="standard_indicator_type1" localSheetId="0">'Applicant rev.'!$E$431</definedName>
    <definedName name="standard_indicator_type1">#REF!</definedName>
    <definedName name="standard_indicator_type10" localSheetId="0">'Applicant rev.'!#REF!</definedName>
    <definedName name="standard_indicator_type10">#REF!</definedName>
    <definedName name="standard_indicator_type11" localSheetId="0">'Applicant rev.'!#REF!</definedName>
    <definedName name="standard_indicator_type11">#REF!</definedName>
    <definedName name="standard_indicator_type12" localSheetId="0">'Applicant rev.'!#REF!</definedName>
    <definedName name="standard_indicator_type12">#REF!</definedName>
    <definedName name="standard_indicator_type13" localSheetId="0">'Applicant rev.'!#REF!</definedName>
    <definedName name="standard_indicator_type13">#REF!</definedName>
    <definedName name="standard_indicator_type14" localSheetId="0">'Applicant rev.'!#REF!</definedName>
    <definedName name="standard_indicator_type14">#REF!</definedName>
    <definedName name="standard_indicator_type2" localSheetId="0">'Applicant rev.'!$E$432</definedName>
    <definedName name="standard_indicator_type2">#REF!</definedName>
    <definedName name="standard_indicator_type3" localSheetId="0">'Applicant rev.'!$E$433</definedName>
    <definedName name="standard_indicator_type3">#REF!</definedName>
    <definedName name="standard_indicator_type4" localSheetId="0">'Applicant rev.'!$E$434</definedName>
    <definedName name="standard_indicator_type4">#REF!</definedName>
    <definedName name="standard_indicator_type5" localSheetId="0">'Applicant rev.'!#REF!</definedName>
    <definedName name="standard_indicator_type5">#REF!</definedName>
    <definedName name="standard_indicator_type6" localSheetId="0">'Applicant rev.'!#REF!</definedName>
    <definedName name="standard_indicator_type6">#REF!</definedName>
    <definedName name="standard_indicator_type7" localSheetId="0">'Applicant rev.'!#REF!</definedName>
    <definedName name="standard_indicator_type7">#REF!</definedName>
    <definedName name="standard_indicator_type8" localSheetId="0">'Applicant rev.'!#REF!</definedName>
    <definedName name="standard_indicator_type8">#REF!</definedName>
    <definedName name="standard_indicator_type9" localSheetId="0">'Applicant rev.'!#REF!</definedName>
    <definedName name="standard_indicator_type9">#REF!</definedName>
    <definedName name="standard_indicator1" localSheetId="0">'Applicant rev.'!$C$431</definedName>
    <definedName name="standard_indicator1">#REF!</definedName>
    <definedName name="standard_indicator10" localSheetId="0">'Applicant rev.'!#REF!</definedName>
    <definedName name="standard_indicator10">#REF!</definedName>
    <definedName name="standard_indicator11" localSheetId="0">'Applicant rev.'!#REF!</definedName>
    <definedName name="standard_indicator11">#REF!</definedName>
    <definedName name="standard_indicator12" localSheetId="0">'Applicant rev.'!#REF!</definedName>
    <definedName name="standard_indicator12">#REF!</definedName>
    <definedName name="standard_indicator13" localSheetId="0">'Applicant rev.'!#REF!</definedName>
    <definedName name="standard_indicator13">#REF!</definedName>
    <definedName name="standard_indicator14" localSheetId="0">'Applicant rev.'!#REF!</definedName>
    <definedName name="standard_indicator14">#REF!</definedName>
    <definedName name="standard_indicator2" localSheetId="0">'Applicant rev.'!$C$432</definedName>
    <definedName name="standard_indicator2">#REF!</definedName>
    <definedName name="standard_indicator3" localSheetId="0">'Applicant rev.'!$C$433</definedName>
    <definedName name="standard_indicator3">#REF!</definedName>
    <definedName name="standard_indicator4" localSheetId="0">'Applicant rev.'!$C$434</definedName>
    <definedName name="standard_indicator4">#REF!</definedName>
    <definedName name="standard_indicator5" localSheetId="0">'Applicant rev.'!#REF!</definedName>
    <definedName name="standard_indicator5">#REF!</definedName>
    <definedName name="standard_indicator6" localSheetId="0">'Applicant rev.'!#REF!</definedName>
    <definedName name="standard_indicator6">#REF!</definedName>
    <definedName name="standard_indicator7" localSheetId="0">'Applicant rev.'!#REF!</definedName>
    <definedName name="standard_indicator7">#REF!</definedName>
    <definedName name="standard_indicator8" localSheetId="0">'Applicant rev.'!#REF!</definedName>
    <definedName name="standard_indicator8">#REF!</definedName>
    <definedName name="standard_indicator9" localSheetId="0">'Applicant rev.'!#REF!</definedName>
    <definedName name="standard_indicator9">#REF!</definedName>
    <definedName name="state_budget_contribution" localSheetId="0">'Applicant rev.'!$K$673</definedName>
    <definedName name="state_budget_contribution">#REF!</definedName>
    <definedName name="statutory_name1" localSheetId="0">'Applicant rev.'!$D$944</definedName>
    <definedName name="statutory_name1">#REF!</definedName>
    <definedName name="statutory_name2" localSheetId="0">'Applicant rev.'!$H$944</definedName>
    <definedName name="statutory_name2">#REF!</definedName>
    <definedName name="statutory_position1" localSheetId="0">'Applicant rev.'!$D$948</definedName>
    <definedName name="statutory_position1">#REF!</definedName>
    <definedName name="statutory_position2" localSheetId="0">'Applicant rev.'!$H$948</definedName>
    <definedName name="statutory_position2">#REF!</definedName>
    <definedName name="statutory_signature_day1" localSheetId="0">'Applicant rev.'!$D$951</definedName>
    <definedName name="statutory_signature_day1">#REF!</definedName>
    <definedName name="statutory_signature_day2" localSheetId="0">'Applicant rev.'!$H$951</definedName>
    <definedName name="statutory_signature_day2">#REF!</definedName>
    <definedName name="statutory_signature_month1" localSheetId="0">'Applicant rev.'!$E$951</definedName>
    <definedName name="statutory_signature_month1">#REF!</definedName>
    <definedName name="statutory_signature_month2" localSheetId="0">'Applicant rev.'!$I$951</definedName>
    <definedName name="statutory_signature_month2">#REF!</definedName>
    <definedName name="statutory_signature_year1" localSheetId="0">'Applicant rev.'!$F$951</definedName>
    <definedName name="statutory_signature_year1">#REF!</definedName>
    <definedName name="statutory_signature_year2" localSheetId="0">'Applicant rev.'!$J$951</definedName>
    <definedName name="statutory_signature_year2">#REF!</definedName>
    <definedName name="submitted_annex1" localSheetId="0">'Applicant rev.'!$L$881</definedName>
    <definedName name="submitted_annex1">#REF!</definedName>
    <definedName name="submitted_annex2" localSheetId="0">'Applicant rev.'!$L$882</definedName>
    <definedName name="submitted_annex2">#REF!</definedName>
    <definedName name="submitted_annex3" localSheetId="0">'Applicant rev.'!$L$883</definedName>
    <definedName name="submitted_annex3">#REF!</definedName>
    <definedName name="submitted_annex4" localSheetId="0">'Applicant rev.'!$L$884</definedName>
    <definedName name="submitted_annex4">#REF!</definedName>
    <definedName name="submitted_annex5" localSheetId="0">'Applicant rev.'!$L$885</definedName>
    <definedName name="submitted_annex5">#REF!</definedName>
    <definedName name="submitted_annex6" localSheetId="0">'Applicant rev.'!$L$886</definedName>
    <definedName name="submitted_annex6">#REF!</definedName>
    <definedName name="submitted_annex7" localSheetId="0">'Applicant rev.'!$L$887</definedName>
    <definedName name="submitted_annex7">#REF!</definedName>
    <definedName name="submitted_annex8" localSheetId="0">'Applicant rev.'!$L$888</definedName>
    <definedName name="submitted_annex8">#REF!</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 localSheetId="0">'Applicant rev.'!$C$488</definedName>
    <definedName name="TG_category1">#REF!</definedName>
    <definedName name="TG_category2" localSheetId="0">'Applicant rev.'!$C$490</definedName>
    <definedName name="TG_category2">#REF!</definedName>
    <definedName name="TG_category3" localSheetId="0">'Applicant rev.'!$C$492</definedName>
    <definedName name="TG_category3">#REF!</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 localSheetId="0">'Applicant rev.'!$C$881</definedName>
    <definedName name="title_annex1">#REF!</definedName>
    <definedName name="title_annex2" localSheetId="0">'Applicant rev.'!$C$882</definedName>
    <definedName name="title_annex2">#REF!</definedName>
    <definedName name="title_annex3" localSheetId="0">'Applicant rev.'!$C$883</definedName>
    <definedName name="title_annex3">#REF!</definedName>
    <definedName name="title_annex4" localSheetId="0">'Applicant rev.'!$C$884</definedName>
    <definedName name="title_annex4">#REF!</definedName>
    <definedName name="title_annex5" localSheetId="0">'Applicant rev.'!$C$885</definedName>
    <definedName name="title_annex5">#REF!</definedName>
    <definedName name="title_annex6" localSheetId="0">'Applicant rev.'!$C$886</definedName>
    <definedName name="title_annex6">#REF!</definedName>
    <definedName name="title_annex7" localSheetId="0">'Applicant rev.'!$C$887</definedName>
    <definedName name="title_annex7">#REF!</definedName>
    <definedName name="title_annex8" localSheetId="0">'Applicant rev.'!$C$888</definedName>
    <definedName name="title_annex8">#REF!</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 localSheetId="0">'Applicant rev.'!$F$661</definedName>
    <definedName name="total_eligible_cash_expenditure_applicant">#REF!</definedName>
    <definedName name="total_eligible_cash_expenditure_partner1" localSheetId="0">'Applicant rev.'!$G$661</definedName>
    <definedName name="total_eligible_cash_expenditure_partner1">#REF!</definedName>
    <definedName name="total_eligible_cash_expenditure_partner2" localSheetId="0">'Applicant rev.'!$H$661</definedName>
    <definedName name="total_eligible_cash_expenditure_partner2">#REF!</definedName>
    <definedName name="total_eligible_cash_expenditure_partner3" localSheetId="0">'Applicant rev.'!$I$661</definedName>
    <definedName name="total_eligible_cash_expenditure_partner3">#REF!</definedName>
    <definedName name="total_eligible_cash_expenditure_partner4" localSheetId="0">'Applicant rev.'!$J$661</definedName>
    <definedName name="total_eligible_cash_expenditure_partner4">#REF!</definedName>
    <definedName name="total_eligible_cash_expenditure_total" localSheetId="0">'Applicant rev.'!$K$661</definedName>
    <definedName name="total_eligible_cash_expenditure_total">#REF!</definedName>
    <definedName name="total_eligible_expenditure_applicant" localSheetId="0">'Applicant rev.'!$F$662</definedName>
    <definedName name="total_eligible_expenditure_applicant">#REF!</definedName>
    <definedName name="total_eligible_expenditure_partner1" localSheetId="0">'Applicant rev.'!$G$662</definedName>
    <definedName name="total_eligible_expenditure_partner1">#REF!</definedName>
    <definedName name="total_eligible_expenditure_partner2" localSheetId="0">'Applicant rev.'!$H$662</definedName>
    <definedName name="total_eligible_expenditure_partner2">#REF!</definedName>
    <definedName name="total_eligible_expenditure_partner3" localSheetId="0">'Applicant rev.'!$I$662</definedName>
    <definedName name="total_eligible_expenditure_partner3">#REF!</definedName>
    <definedName name="total_eligible_expenditure_partner4" localSheetId="0">'Applicant rev.'!$J$662</definedName>
    <definedName name="total_eligible_expenditure_partner4">#REF!</definedName>
    <definedName name="total_eligible_expenditure_total" localSheetId="0">'Applicant rev.'!$K$662</definedName>
    <definedName name="total_eligible_expenditure_total">#REF!</definedName>
    <definedName name="Type_Of_Expenditures_Column">Budget!$G$10:$G$109</definedName>
    <definedName name="Types_Of_Expenditure">Lists!$R$2:$R$8</definedName>
    <definedName name="Types_Of_Financing">Lists!$W$2:$W$3</definedName>
    <definedName name="yes_no_questions">Lists!$V$2:$V$3</definedName>
    <definedName name="yes_question">Lists!$BQ$2</definedName>
  </definedNames>
  <calcPr calcId="181029"/>
</workbook>
</file>

<file path=xl/calcChain.xml><?xml version="1.0" encoding="utf-8"?>
<calcChain xmlns="http://schemas.openxmlformats.org/spreadsheetml/2006/main">
  <c r="B2" i="29" l="1"/>
  <c r="C135" i="28"/>
  <c r="B135" i="28"/>
  <c r="A135" i="28"/>
  <c r="B134" i="28"/>
  <c r="A134" i="28"/>
  <c r="B133" i="28"/>
  <c r="A133" i="28"/>
  <c r="B132" i="28"/>
  <c r="A132" i="28"/>
  <c r="B131" i="28"/>
  <c r="A131" i="28"/>
  <c r="B130" i="28"/>
  <c r="A130" i="28"/>
  <c r="B129" i="28"/>
  <c r="A129" i="28"/>
  <c r="B128" i="28"/>
  <c r="A128" i="28"/>
  <c r="B127" i="28"/>
  <c r="A127" i="28"/>
  <c r="B126" i="28"/>
  <c r="A126" i="28"/>
  <c r="B125" i="28"/>
  <c r="A125" i="28"/>
  <c r="B124" i="28"/>
  <c r="A124" i="28"/>
  <c r="B123" i="28"/>
  <c r="A123" i="28"/>
  <c r="B122" i="28"/>
  <c r="A122" i="28"/>
  <c r="B121" i="28"/>
  <c r="A121" i="28"/>
  <c r="B120" i="28"/>
  <c r="A120" i="28"/>
  <c r="C119" i="28"/>
  <c r="B119" i="28"/>
  <c r="A119" i="28"/>
  <c r="B118" i="28"/>
  <c r="A118" i="28"/>
  <c r="B117" i="28"/>
  <c r="A117" i="28"/>
  <c r="B116" i="28"/>
  <c r="A116" i="28"/>
  <c r="B115" i="28"/>
  <c r="A115" i="28"/>
  <c r="B114" i="28"/>
  <c r="A114" i="28"/>
  <c r="B113" i="28"/>
  <c r="A113" i="28"/>
  <c r="B112" i="28"/>
  <c r="A112" i="28"/>
  <c r="B111" i="28"/>
  <c r="A111" i="28"/>
  <c r="B110" i="28"/>
  <c r="A110" i="28"/>
  <c r="B109" i="28"/>
  <c r="A109" i="28"/>
  <c r="B108" i="28"/>
  <c r="A108" i="28"/>
  <c r="B107" i="28"/>
  <c r="A107" i="28"/>
  <c r="B106" i="28"/>
  <c r="A106" i="28"/>
  <c r="B105" i="28"/>
  <c r="A105" i="28"/>
  <c r="B104" i="28"/>
  <c r="A104" i="28"/>
  <c r="C103" i="28"/>
  <c r="B103" i="28"/>
  <c r="A103" i="28"/>
  <c r="B102" i="28"/>
  <c r="A102" i="28"/>
  <c r="B101" i="28"/>
  <c r="A101" i="28"/>
  <c r="B100" i="28"/>
  <c r="A100" i="28"/>
  <c r="B99" i="28"/>
  <c r="A99" i="28"/>
  <c r="B98" i="28"/>
  <c r="A98" i="28"/>
  <c r="B97" i="28"/>
  <c r="A97" i="28"/>
  <c r="B96" i="28"/>
  <c r="J62" i="28"/>
  <c r="I62" i="28"/>
  <c r="H62" i="28"/>
  <c r="G62" i="28"/>
  <c r="F62" i="28"/>
  <c r="E62" i="28"/>
  <c r="D62" i="28"/>
  <c r="C62" i="28"/>
  <c r="B62" i="28"/>
  <c r="A58" i="28"/>
  <c r="A57" i="28"/>
  <c r="A56" i="28"/>
  <c r="A55" i="28"/>
  <c r="A54" i="28"/>
  <c r="A53" i="28"/>
  <c r="A52" i="28"/>
  <c r="A51" i="28"/>
  <c r="G49" i="28"/>
  <c r="F49" i="28"/>
  <c r="E49" i="28"/>
  <c r="D49" i="28"/>
  <c r="C49" i="28"/>
  <c r="H25" i="28"/>
  <c r="F21" i="28"/>
  <c r="B21" i="28"/>
  <c r="F20" i="28"/>
  <c r="B20" i="28"/>
  <c r="F19" i="28"/>
  <c r="B19" i="28"/>
  <c r="F18" i="28"/>
  <c r="B18" i="28"/>
  <c r="F17" i="28"/>
  <c r="B17" i="28"/>
  <c r="F16" i="28"/>
  <c r="B16" i="28"/>
  <c r="F15" i="28"/>
  <c r="H2" i="28" s="1"/>
  <c r="B15" i="28"/>
  <c r="F14" i="28"/>
  <c r="B14" i="28"/>
  <c r="J13" i="28"/>
  <c r="H8" i="28"/>
  <c r="B5" i="28"/>
  <c r="B4" i="28"/>
  <c r="B3" i="28"/>
  <c r="L110" i="12"/>
  <c r="L109" i="12"/>
  <c r="F109" i="12"/>
  <c r="L108" i="12"/>
  <c r="F108" i="12"/>
  <c r="L107" i="12"/>
  <c r="F107" i="12"/>
  <c r="L106" i="12"/>
  <c r="F106" i="12"/>
  <c r="L105" i="12"/>
  <c r="F105" i="12"/>
  <c r="L104" i="12"/>
  <c r="F104" i="12"/>
  <c r="L103" i="12"/>
  <c r="F103" i="12"/>
  <c r="L102" i="12"/>
  <c r="F102" i="12"/>
  <c r="L101" i="12"/>
  <c r="F101" i="12"/>
  <c r="L100" i="12"/>
  <c r="F100" i="12"/>
  <c r="L99" i="12"/>
  <c r="F99" i="12"/>
  <c r="L98" i="12"/>
  <c r="F98" i="12"/>
  <c r="L97" i="12"/>
  <c r="F97" i="12"/>
  <c r="L96" i="12"/>
  <c r="F96" i="12"/>
  <c r="L95" i="12"/>
  <c r="F95" i="12"/>
  <c r="L94" i="12"/>
  <c r="F94" i="12"/>
  <c r="L93" i="12"/>
  <c r="F93" i="12"/>
  <c r="L92" i="12"/>
  <c r="F92" i="12"/>
  <c r="L91" i="12"/>
  <c r="F91" i="12"/>
  <c r="L90" i="12"/>
  <c r="F90" i="12"/>
  <c r="L89" i="12"/>
  <c r="F89" i="12"/>
  <c r="L88" i="12"/>
  <c r="F88" i="12"/>
  <c r="L87" i="12"/>
  <c r="F87" i="12"/>
  <c r="L86" i="12"/>
  <c r="F86" i="12"/>
  <c r="L85" i="12"/>
  <c r="F85" i="12"/>
  <c r="L84" i="12"/>
  <c r="F84" i="12"/>
  <c r="L83" i="12"/>
  <c r="F83" i="12"/>
  <c r="L82" i="12"/>
  <c r="F82" i="12"/>
  <c r="L81" i="12"/>
  <c r="F81" i="12"/>
  <c r="L80" i="12"/>
  <c r="F80" i="12"/>
  <c r="L79" i="12"/>
  <c r="F79" i="12"/>
  <c r="L78" i="12"/>
  <c r="F78" i="12"/>
  <c r="L77" i="12"/>
  <c r="F77" i="12"/>
  <c r="L76" i="12"/>
  <c r="F76" i="12"/>
  <c r="L75" i="12"/>
  <c r="F75" i="12"/>
  <c r="L74" i="12"/>
  <c r="F74" i="12"/>
  <c r="L73" i="12"/>
  <c r="F73" i="12"/>
  <c r="L72" i="12"/>
  <c r="F72" i="12"/>
  <c r="L71" i="12"/>
  <c r="F71" i="12"/>
  <c r="L70" i="12"/>
  <c r="F70" i="12"/>
  <c r="L69" i="12"/>
  <c r="F69" i="12"/>
  <c r="L68" i="12"/>
  <c r="F68" i="12"/>
  <c r="L67" i="12"/>
  <c r="F67" i="12"/>
  <c r="L66" i="12"/>
  <c r="F66" i="12"/>
  <c r="L65" i="12"/>
  <c r="F65" i="12"/>
  <c r="L64" i="12"/>
  <c r="F64" i="12"/>
  <c r="L63" i="12"/>
  <c r="F63" i="12"/>
  <c r="L62" i="12"/>
  <c r="F62" i="12"/>
  <c r="L61" i="12"/>
  <c r="F61" i="12"/>
  <c r="L60" i="12"/>
  <c r="F60" i="12"/>
  <c r="L59" i="12"/>
  <c r="F59" i="12"/>
  <c r="L58" i="12"/>
  <c r="F58" i="12"/>
  <c r="L57" i="12"/>
  <c r="F57" i="12"/>
  <c r="L56" i="12"/>
  <c r="F56" i="12"/>
  <c r="L55" i="12"/>
  <c r="F55" i="12"/>
  <c r="L54" i="12"/>
  <c r="F54" i="12"/>
  <c r="L53" i="12"/>
  <c r="F53" i="12"/>
  <c r="L52" i="12"/>
  <c r="F52" i="12"/>
  <c r="L51" i="12"/>
  <c r="F51" i="12"/>
  <c r="L50" i="12"/>
  <c r="F50" i="12"/>
  <c r="L49" i="12"/>
  <c r="F49" i="12"/>
  <c r="L48" i="12"/>
  <c r="F48" i="12"/>
  <c r="L47" i="12"/>
  <c r="F47" i="12"/>
  <c r="L46" i="12"/>
  <c r="F46" i="12"/>
  <c r="L45" i="12"/>
  <c r="F45" i="12"/>
  <c r="L44" i="12"/>
  <c r="F44" i="12"/>
  <c r="L43" i="12"/>
  <c r="F43" i="12"/>
  <c r="L42" i="12"/>
  <c r="L41" i="12"/>
  <c r="L40" i="12"/>
  <c r="L39" i="12"/>
  <c r="L38" i="12"/>
  <c r="L37" i="12"/>
  <c r="L36" i="12"/>
  <c r="L35" i="12"/>
  <c r="L34" i="12"/>
  <c r="L33" i="12"/>
  <c r="L32" i="12"/>
  <c r="L31" i="12"/>
  <c r="L30" i="12"/>
  <c r="F29" i="12"/>
  <c r="F28" i="12"/>
  <c r="F27" i="12"/>
  <c r="F26" i="12"/>
  <c r="F25" i="12"/>
  <c r="G653" i="30" s="1"/>
  <c r="G661" i="30" s="1"/>
  <c r="G662" i="30" s="1"/>
  <c r="G660" i="30" s="1"/>
  <c r="F24" i="12"/>
  <c r="F23" i="12"/>
  <c r="F22" i="12"/>
  <c r="F21" i="12"/>
  <c r="F20" i="12"/>
  <c r="E20" i="12"/>
  <c r="F19" i="12"/>
  <c r="F18" i="12"/>
  <c r="E18" i="12"/>
  <c r="F17" i="12"/>
  <c r="F16" i="12"/>
  <c r="F15" i="12"/>
  <c r="E15" i="12"/>
  <c r="E14" i="12"/>
  <c r="F14" i="12" s="1"/>
  <c r="F13" i="12"/>
  <c r="F12" i="12"/>
  <c r="E11" i="12"/>
  <c r="F11" i="12" s="1"/>
  <c r="F10" i="12"/>
  <c r="B82" i="28" s="1"/>
  <c r="C6" i="12"/>
  <c r="J5" i="12"/>
  <c r="C5" i="12"/>
  <c r="C4" i="12"/>
  <c r="C3" i="12"/>
  <c r="C2" i="12"/>
  <c r="C134" i="28"/>
  <c r="C133" i="28"/>
  <c r="C132" i="28"/>
  <c r="C131" i="28"/>
  <c r="C130" i="28"/>
  <c r="C129" i="28"/>
  <c r="C128" i="28"/>
  <c r="C127" i="28"/>
  <c r="C126" i="28"/>
  <c r="C125" i="28"/>
  <c r="C124" i="28"/>
  <c r="C123" i="28"/>
  <c r="C122" i="28"/>
  <c r="C121" i="28"/>
  <c r="C120" i="28"/>
  <c r="C118" i="28"/>
  <c r="C117" i="28"/>
  <c r="C116" i="28"/>
  <c r="C115" i="28"/>
  <c r="C114" i="28"/>
  <c r="C113" i="28"/>
  <c r="C112" i="28"/>
  <c r="C111" i="28"/>
  <c r="C110" i="28"/>
  <c r="C109" i="28"/>
  <c r="C108" i="28"/>
  <c r="C107" i="28"/>
  <c r="C106" i="28"/>
  <c r="C105" i="28"/>
  <c r="C104" i="28"/>
  <c r="C102" i="28"/>
  <c r="C101" i="28"/>
  <c r="C100" i="28"/>
  <c r="C99" i="28"/>
  <c r="C98" i="28"/>
  <c r="C97" i="28"/>
  <c r="H7" i="28"/>
  <c r="J867" i="30"/>
  <c r="I867" i="30"/>
  <c r="H867" i="30"/>
  <c r="G867" i="30"/>
  <c r="F867" i="30"/>
  <c r="K866" i="30"/>
  <c r="K865" i="30"/>
  <c r="K864" i="30"/>
  <c r="K863" i="30"/>
  <c r="K862" i="30"/>
  <c r="K861" i="30"/>
  <c r="K860" i="30"/>
  <c r="K859" i="30"/>
  <c r="J856" i="30"/>
  <c r="I856" i="30"/>
  <c r="H856" i="30"/>
  <c r="G856" i="30"/>
  <c r="F856" i="30"/>
  <c r="K855" i="30"/>
  <c r="K854" i="30"/>
  <c r="K853" i="30"/>
  <c r="K852" i="30"/>
  <c r="K851" i="30"/>
  <c r="K850" i="30"/>
  <c r="K849" i="30"/>
  <c r="K848" i="30"/>
  <c r="J842" i="30"/>
  <c r="H816" i="30"/>
  <c r="H815" i="30"/>
  <c r="H814" i="30"/>
  <c r="H813" i="30"/>
  <c r="H812" i="30"/>
  <c r="H811" i="30"/>
  <c r="H810" i="30"/>
  <c r="L717" i="30"/>
  <c r="L716" i="30"/>
  <c r="L715" i="30"/>
  <c r="L714" i="30"/>
  <c r="L713" i="30"/>
  <c r="L698" i="30"/>
  <c r="L697" i="30"/>
  <c r="L684" i="30"/>
  <c r="L683" i="30"/>
  <c r="L682" i="30"/>
  <c r="K669" i="30"/>
  <c r="K667" i="30"/>
  <c r="K666" i="30"/>
  <c r="K665" i="30"/>
  <c r="K663" i="30"/>
  <c r="J661" i="30"/>
  <c r="J662" i="30" s="1"/>
  <c r="J660" i="30" s="1"/>
  <c r="J560" i="30" s="1"/>
  <c r="I661" i="30"/>
  <c r="I662" i="30" s="1"/>
  <c r="I660" i="30" s="1"/>
  <c r="H560" i="30" s="1"/>
  <c r="H661" i="30"/>
  <c r="H662" i="30" s="1"/>
  <c r="H660" i="30" s="1"/>
  <c r="F560" i="30" s="1"/>
  <c r="K659" i="30"/>
  <c r="K658" i="30"/>
  <c r="K657" i="30"/>
  <c r="K656" i="30"/>
  <c r="K654" i="30"/>
  <c r="J561" i="30"/>
  <c r="H561" i="30"/>
  <c r="F561" i="30"/>
  <c r="D561" i="30"/>
  <c r="I492" i="30"/>
  <c r="H492" i="30"/>
  <c r="I490" i="30"/>
  <c r="H490" i="30"/>
  <c r="I488" i="30"/>
  <c r="H488" i="30"/>
  <c r="J465" i="30"/>
  <c r="L456" i="30"/>
  <c r="N404" i="30"/>
  <c r="N401" i="30"/>
  <c r="N378" i="30"/>
  <c r="N375" i="30"/>
  <c r="N349" i="30"/>
  <c r="N346" i="30"/>
  <c r="N323" i="30"/>
  <c r="N320" i="30"/>
  <c r="N294" i="30"/>
  <c r="N291" i="30"/>
  <c r="N268" i="30"/>
  <c r="N265" i="30"/>
  <c r="N240" i="30"/>
  <c r="N237" i="30"/>
  <c r="N214" i="30"/>
  <c r="N211" i="30"/>
  <c r="N20" i="30"/>
  <c r="B15" i="30"/>
  <c r="B11" i="30"/>
  <c r="K2" i="30"/>
  <c r="C2" i="30"/>
  <c r="L441" i="30" a="1"/>
  <c r="L432" i="30" a="1"/>
  <c r="F432" i="30" a="1"/>
  <c r="L433" i="30" a="1"/>
  <c r="L434" i="30" a="1"/>
  <c r="E441" i="30" a="1"/>
  <c r="E432" i="30" a="1"/>
  <c r="E431" i="30" a="1"/>
  <c r="F431" i="30" a="1"/>
  <c r="L442" i="30" a="1"/>
  <c r="E442" i="30" a="1"/>
  <c r="L431" i="30" a="1"/>
  <c r="F441" i="30" a="1"/>
  <c r="E433" i="30" a="1"/>
  <c r="F434" i="30" a="1"/>
  <c r="F433" i="30" a="1"/>
  <c r="F442" i="30" a="1"/>
  <c r="E434" i="30" a="1"/>
  <c r="E55" i="28" l="1" a="1"/>
  <c r="E55" i="28" s="1"/>
  <c r="A80" i="28" a="1"/>
  <c r="A80" i="28" s="1"/>
  <c r="C68" i="28" a="1"/>
  <c r="C68" i="28" s="1"/>
  <c r="I63" i="28" a="1"/>
  <c r="I63" i="28" s="1"/>
  <c r="C57" i="28" a="1"/>
  <c r="C57" i="28" s="1"/>
  <c r="C53" i="28" a="1"/>
  <c r="C53" i="28" s="1"/>
  <c r="H38" i="28" a="1"/>
  <c r="H38" i="28" s="1"/>
  <c r="D57" i="28" a="1"/>
  <c r="D57" i="28" s="1"/>
  <c r="D56" i="28" a="1"/>
  <c r="D56" i="28" s="1"/>
  <c r="D53" i="28" a="1"/>
  <c r="D53" i="28" s="1"/>
  <c r="D52" i="28" a="1"/>
  <c r="D52" i="28" s="1"/>
  <c r="D50" i="28" a="1"/>
  <c r="D50" i="28" s="1"/>
  <c r="H40" i="28" a="1"/>
  <c r="H40" i="28" s="1"/>
  <c r="H33" i="28" a="1"/>
  <c r="H33" i="28" s="1"/>
  <c r="H29" i="28" a="1"/>
  <c r="H29" i="28" s="1"/>
  <c r="H15" i="28" a="1"/>
  <c r="H15" i="28" s="1"/>
  <c r="A85" i="28" a="1"/>
  <c r="A85" i="28" s="1"/>
  <c r="D69" i="28" a="1"/>
  <c r="D69" i="28" s="1"/>
  <c r="H67" i="28" a="1"/>
  <c r="H67" i="28" s="1"/>
  <c r="B66" i="28" a="1"/>
  <c r="B66" i="28" s="1"/>
  <c r="C64" i="28" a="1"/>
  <c r="C64" i="28" s="1"/>
  <c r="C58" i="28" a="1"/>
  <c r="C58" i="28" s="1"/>
  <c r="G57" i="28" a="1"/>
  <c r="G57" i="28" s="1"/>
  <c r="C55" i="28" a="1"/>
  <c r="C55" i="28" s="1"/>
  <c r="C54" i="28" a="1"/>
  <c r="C54" i="28" s="1"/>
  <c r="G51" i="28" a="1"/>
  <c r="G51" i="28" s="1"/>
  <c r="F50" i="28" a="1"/>
  <c r="F50" i="28" s="1"/>
  <c r="H36" i="28" a="1"/>
  <c r="H36" i="28" s="1"/>
  <c r="G58" i="28" a="1"/>
  <c r="G58" i="28" s="1"/>
  <c r="G54" i="28" a="1"/>
  <c r="G54" i="28" s="1"/>
  <c r="E51" i="28" a="1"/>
  <c r="E51" i="28" s="1"/>
  <c r="H30" i="28" a="1"/>
  <c r="H30" i="28" s="1"/>
  <c r="H19" i="28" a="1"/>
  <c r="H19" i="28" s="1"/>
  <c r="I69" i="28" a="1"/>
  <c r="I69" i="28" s="1"/>
  <c r="G66" i="28" a="1"/>
  <c r="G66" i="28" s="1"/>
  <c r="F63" i="28" a="1"/>
  <c r="F63" i="28" s="1"/>
  <c r="G55" i="28" a="1"/>
  <c r="G55" i="28" s="1"/>
  <c r="G53" i="28" a="1"/>
  <c r="G53" i="28" s="1"/>
  <c r="D51" i="28" a="1"/>
  <c r="D51" i="28" s="1"/>
  <c r="K70" i="28"/>
  <c r="H23" i="28"/>
  <c r="H42" i="28"/>
  <c r="J3" i="12"/>
  <c r="H16" i="28" a="1"/>
  <c r="H16" i="28" s="1"/>
  <c r="D64" i="28" a="1"/>
  <c r="D64" i="28" s="1"/>
  <c r="G65" i="28" a="1"/>
  <c r="G65" i="28" s="1"/>
  <c r="C67" i="28" a="1"/>
  <c r="C67" i="28" s="1"/>
  <c r="I68" i="28" a="1"/>
  <c r="I68" i="28" s="1"/>
  <c r="A86" i="28" a="1"/>
  <c r="A86" i="28" s="1"/>
  <c r="H20" i="28" a="1"/>
  <c r="H20" i="28" s="1"/>
  <c r="I20" i="28" s="1"/>
  <c r="K72" i="28"/>
  <c r="H9" i="28"/>
  <c r="J14" i="28" a="1"/>
  <c r="J14" i="28" s="1"/>
  <c r="J18" i="28" a="1"/>
  <c r="J18" i="28" s="1"/>
  <c r="H44" i="28"/>
  <c r="C63" i="28" a="1"/>
  <c r="C63" i="28" s="1"/>
  <c r="C73" i="28" s="1"/>
  <c r="G64" i="28" a="1"/>
  <c r="G64" i="28" s="1"/>
  <c r="B65" i="28" a="1"/>
  <c r="B65" i="28" s="1"/>
  <c r="H66" i="28" a="1"/>
  <c r="H66" i="28" s="1"/>
  <c r="D68" i="28" a="1"/>
  <c r="D68" i="28" s="1"/>
  <c r="F653" i="30"/>
  <c r="F661" i="30" s="1"/>
  <c r="H43" i="28"/>
  <c r="H24" i="28"/>
  <c r="B8" i="29"/>
  <c r="J2" i="12"/>
  <c r="J6" i="12" s="1"/>
  <c r="J4" i="12"/>
  <c r="J21" i="28" a="1"/>
  <c r="J21" i="28" s="1"/>
  <c r="J19" i="28" a="1"/>
  <c r="J19" i="28" s="1"/>
  <c r="J17" i="28" a="1"/>
  <c r="J17" i="28" s="1"/>
  <c r="J15" i="28" a="1"/>
  <c r="J15" i="28" s="1"/>
  <c r="L19" i="12" s="1"/>
  <c r="H14" i="28" a="1"/>
  <c r="H14" i="28" s="1"/>
  <c r="H22" i="28" s="1"/>
  <c r="H26" i="28" s="1"/>
  <c r="H18" i="28" a="1"/>
  <c r="H18" i="28" s="1"/>
  <c r="H37" i="28" a="1"/>
  <c r="H37" i="28" s="1"/>
  <c r="C51" i="28" a="1"/>
  <c r="C51" i="28" s="1"/>
  <c r="E53" i="28" a="1"/>
  <c r="E53" i="28" s="1"/>
  <c r="E57" i="28" a="1"/>
  <c r="E57" i="28" s="1"/>
  <c r="D63" i="28" a="1"/>
  <c r="D63" i="28" s="1"/>
  <c r="H63" i="28" a="1"/>
  <c r="H63" i="28" s="1"/>
  <c r="D65" i="28" a="1"/>
  <c r="D65" i="28" s="1"/>
  <c r="I65" i="28" a="1"/>
  <c r="I65" i="28" s="1"/>
  <c r="J66" i="28" a="1"/>
  <c r="J66" i="28" s="1"/>
  <c r="E67" i="28" a="1"/>
  <c r="E67" i="28" s="1"/>
  <c r="F68" i="28" a="1"/>
  <c r="F68" i="28" s="1"/>
  <c r="K71" i="28"/>
  <c r="B88" i="28"/>
  <c r="A87" i="28" a="1"/>
  <c r="A87" i="28" s="1"/>
  <c r="B84" i="28"/>
  <c r="A83" i="28" a="1"/>
  <c r="A83" i="28" s="1"/>
  <c r="B80" i="28"/>
  <c r="J69" i="28" a="1"/>
  <c r="J69" i="28" s="1"/>
  <c r="B89" i="28"/>
  <c r="A88" i="28" a="1"/>
  <c r="A88" i="28" s="1"/>
  <c r="B85" i="28"/>
  <c r="A84" i="28" a="1"/>
  <c r="A84" i="28" s="1"/>
  <c r="B81" i="28"/>
  <c r="B87" i="28"/>
  <c r="A82" i="28" a="1"/>
  <c r="A82" i="28" s="1"/>
  <c r="F69" i="28" a="1"/>
  <c r="F69" i="28" s="1"/>
  <c r="C69" i="28" a="1"/>
  <c r="C69" i="28" s="1"/>
  <c r="H68" i="28" a="1"/>
  <c r="H68" i="28" s="1"/>
  <c r="E68" i="28" a="1"/>
  <c r="E68" i="28" s="1"/>
  <c r="J67" i="28" a="1"/>
  <c r="J67" i="28" s="1"/>
  <c r="G67" i="28" a="1"/>
  <c r="G67" i="28" s="1"/>
  <c r="B67" i="28" a="1"/>
  <c r="B67" i="28" s="1"/>
  <c r="I66" i="28" a="1"/>
  <c r="I66" i="28" s="1"/>
  <c r="D66" i="28" a="1"/>
  <c r="D66" i="28" s="1"/>
  <c r="F65" i="28" a="1"/>
  <c r="F65" i="28" s="1"/>
  <c r="C65" i="28" a="1"/>
  <c r="C65" i="28" s="1"/>
  <c r="H64" i="28" a="1"/>
  <c r="H64" i="28" s="1"/>
  <c r="E64" i="28" a="1"/>
  <c r="E64" i="28" s="1"/>
  <c r="J63" i="28" a="1"/>
  <c r="J63" i="28" s="1"/>
  <c r="G63" i="28" a="1"/>
  <c r="G63" i="28" s="1"/>
  <c r="B63" i="28" a="1"/>
  <c r="B63" i="28" s="1"/>
  <c r="F57" i="28" a="1"/>
  <c r="F57" i="28" s="1"/>
  <c r="F53" i="28" a="1"/>
  <c r="F53" i="28" s="1"/>
  <c r="G50" i="28" a="1"/>
  <c r="G50" i="28" s="1"/>
  <c r="E50" i="28" a="1"/>
  <c r="E50" i="28" s="1"/>
  <c r="C50" i="28" a="1"/>
  <c r="C50" i="28" s="1"/>
  <c r="H39" i="28" a="1"/>
  <c r="H39" i="28" s="1"/>
  <c r="H35" i="28" a="1"/>
  <c r="H35" i="28" s="1"/>
  <c r="H31" i="28" a="1"/>
  <c r="H31" i="28" s="1"/>
  <c r="A89" i="28" a="1"/>
  <c r="A89" i="28" s="1"/>
  <c r="B86" i="28"/>
  <c r="A81" i="28" a="1"/>
  <c r="A81" i="28" s="1"/>
  <c r="H69" i="28" a="1"/>
  <c r="H69" i="28" s="1"/>
  <c r="E69" i="28" a="1"/>
  <c r="E69" i="28" s="1"/>
  <c r="J68" i="28" a="1"/>
  <c r="J68" i="28" s="1"/>
  <c r="G68" i="28" a="1"/>
  <c r="G68" i="28" s="1"/>
  <c r="B68" i="28" a="1"/>
  <c r="B68" i="28" s="1"/>
  <c r="I67" i="28" a="1"/>
  <c r="I67" i="28" s="1"/>
  <c r="D67" i="28" a="1"/>
  <c r="D67" i="28" s="1"/>
  <c r="F66" i="28" a="1"/>
  <c r="F66" i="28" s="1"/>
  <c r="C66" i="28" a="1"/>
  <c r="C66" i="28" s="1"/>
  <c r="H65" i="28" a="1"/>
  <c r="H65" i="28" s="1"/>
  <c r="E65" i="28" a="1"/>
  <c r="E65" i="28" s="1"/>
  <c r="J64" i="28" a="1"/>
  <c r="J64" i="28" s="1"/>
  <c r="J16" i="28" a="1"/>
  <c r="J16" i="28" s="1"/>
  <c r="H17" i="28" a="1"/>
  <c r="H17" i="28" s="1"/>
  <c r="J20" i="28" a="1"/>
  <c r="J20" i="28" s="1"/>
  <c r="H21" i="28" a="1"/>
  <c r="H21" i="28" s="1"/>
  <c r="H32" i="28" a="1"/>
  <c r="H32" i="28" s="1"/>
  <c r="H34" i="28" a="1"/>
  <c r="H34" i="28" s="1"/>
  <c r="F51" i="28" a="1"/>
  <c r="F51" i="28" s="1"/>
  <c r="F52" i="28" a="1"/>
  <c r="F52" i="28" s="1"/>
  <c r="D55" i="28" a="1"/>
  <c r="D55" i="28" s="1"/>
  <c r="F55" i="28" a="1"/>
  <c r="F55" i="28" s="1"/>
  <c r="F56" i="28" a="1"/>
  <c r="F56" i="28" s="1"/>
  <c r="E63" i="28" a="1"/>
  <c r="E63" i="28" s="1"/>
  <c r="B64" i="28" a="1"/>
  <c r="B64" i="28" s="1"/>
  <c r="K64" i="28" s="1"/>
  <c r="F64" i="28" a="1"/>
  <c r="F64" i="28" s="1"/>
  <c r="I64" i="28" a="1"/>
  <c r="I64" i="28" s="1"/>
  <c r="J65" i="28" a="1"/>
  <c r="J65" i="28" s="1"/>
  <c r="E66" i="28" a="1"/>
  <c r="E66" i="28" s="1"/>
  <c r="F67" i="28" a="1"/>
  <c r="F67" i="28" s="1"/>
  <c r="B69" i="28" a="1"/>
  <c r="B69" i="28" s="1"/>
  <c r="G69" i="28" a="1"/>
  <c r="G69" i="28" s="1"/>
  <c r="B83" i="28"/>
  <c r="G52" i="28" a="1"/>
  <c r="G52" i="28" s="1"/>
  <c r="E52" i="28" a="1"/>
  <c r="E52" i="28" s="1"/>
  <c r="C52" i="28" a="1"/>
  <c r="C52" i="28" s="1"/>
  <c r="F54" i="28" a="1"/>
  <c r="F54" i="28" s="1"/>
  <c r="D54" i="28" a="1"/>
  <c r="D54" i="28" s="1"/>
  <c r="E54" i="28" a="1"/>
  <c r="E54" i="28" s="1"/>
  <c r="G56" i="28" a="1"/>
  <c r="G56" i="28" s="1"/>
  <c r="E56" i="28" a="1"/>
  <c r="E56" i="28" s="1"/>
  <c r="C56" i="28" a="1"/>
  <c r="C56" i="28" s="1"/>
  <c r="F58" i="28" a="1"/>
  <c r="F58" i="28" s="1"/>
  <c r="D58" i="28" a="1"/>
  <c r="D58" i="28" s="1"/>
  <c r="E58" i="28" a="1"/>
  <c r="E58" i="28" s="1"/>
  <c r="I21" i="28"/>
  <c r="I13" i="28"/>
  <c r="K671" i="30"/>
  <c r="K856" i="30"/>
  <c r="K867" i="30"/>
  <c r="F662" i="30"/>
  <c r="K661" i="30"/>
  <c r="K670" i="30" s="1"/>
  <c r="K653" i="30"/>
  <c r="E431" i="30"/>
  <c r="L431" i="30"/>
  <c r="F432" i="30"/>
  <c r="E433" i="30"/>
  <c r="L433" i="30"/>
  <c r="F434" i="30"/>
  <c r="E441" i="30"/>
  <c r="L441" i="30"/>
  <c r="F442" i="30"/>
  <c r="F431" i="30"/>
  <c r="E432" i="30"/>
  <c r="L432" i="30"/>
  <c r="F433" i="30"/>
  <c r="E434" i="30"/>
  <c r="L434" i="30"/>
  <c r="F441" i="30"/>
  <c r="E442" i="30"/>
  <c r="L442" i="30"/>
  <c r="L26" i="12" l="1"/>
  <c r="H5" i="28"/>
  <c r="I19" i="28"/>
  <c r="H4" i="28"/>
  <c r="I14" i="28"/>
  <c r="I15" i="28"/>
  <c r="L29" i="12"/>
  <c r="L11" i="12"/>
  <c r="K68" i="28"/>
  <c r="E59" i="28"/>
  <c r="B73" i="28"/>
  <c r="K63" i="28"/>
  <c r="H73" i="28"/>
  <c r="H51" i="28"/>
  <c r="H3" i="28"/>
  <c r="L24" i="12"/>
  <c r="H58" i="28"/>
  <c r="H53" i="28"/>
  <c r="L14" i="12"/>
  <c r="L22" i="12"/>
  <c r="H54" i="28"/>
  <c r="H57" i="28"/>
  <c r="K29" i="28"/>
  <c r="L13" i="12"/>
  <c r="C59" i="28"/>
  <c r="H50" i="28"/>
  <c r="F59" i="28"/>
  <c r="H41" i="28"/>
  <c r="H45" i="28" s="1"/>
  <c r="J29" i="28"/>
  <c r="H52" i="28"/>
  <c r="E73" i="28"/>
  <c r="I16" i="28"/>
  <c r="I17" i="28"/>
  <c r="K69" i="28"/>
  <c r="L21" i="12"/>
  <c r="G59" i="28"/>
  <c r="G73" i="28"/>
  <c r="K67" i="28"/>
  <c r="D73" i="28"/>
  <c r="L23" i="12"/>
  <c r="K65" i="28"/>
  <c r="F73" i="28"/>
  <c r="I18" i="28"/>
  <c r="H56" i="28"/>
  <c r="L16" i="12"/>
  <c r="J73" i="28"/>
  <c r="L27" i="12"/>
  <c r="L25" i="12"/>
  <c r="L17" i="12"/>
  <c r="L15" i="12"/>
  <c r="L12" i="12"/>
  <c r="L18" i="12"/>
  <c r="L10" i="12"/>
  <c r="L20" i="12"/>
  <c r="L28" i="12"/>
  <c r="H55" i="28"/>
  <c r="K66" i="28"/>
  <c r="D59" i="28"/>
  <c r="I73" i="28"/>
  <c r="F660" i="30"/>
  <c r="K660" i="30" s="1"/>
  <c r="K662" i="30"/>
  <c r="K668" i="30" s="1"/>
  <c r="H59" i="28" l="1"/>
  <c r="I50" i="28" s="1"/>
  <c r="H6" i="28"/>
  <c r="H10" i="28" s="1"/>
  <c r="I3" i="28"/>
  <c r="K73" i="28"/>
  <c r="L67" i="28" s="1"/>
  <c r="L71" i="28"/>
  <c r="L63" i="28"/>
  <c r="L70" i="28"/>
  <c r="K672" i="30"/>
  <c r="K673" i="30" s="1"/>
  <c r="K664" i="30"/>
  <c r="L66" i="28" l="1"/>
  <c r="I51" i="28"/>
  <c r="I52" i="28"/>
  <c r="J74" i="28"/>
  <c r="F74" i="28"/>
  <c r="B74" i="28"/>
  <c r="I74" i="28"/>
  <c r="E74" i="28"/>
  <c r="K74" i="28"/>
  <c r="C74" i="28"/>
  <c r="H74" i="28"/>
  <c r="G74" i="28"/>
  <c r="D74" i="28"/>
  <c r="I53" i="28"/>
  <c r="I5" i="28"/>
  <c r="I2" i="28"/>
  <c r="I4" i="28"/>
  <c r="L64" i="28"/>
  <c r="L68" i="28"/>
  <c r="I58" i="28"/>
  <c r="D5" i="29"/>
  <c r="C4" i="29"/>
  <c r="C5" i="29"/>
  <c r="D4" i="29"/>
  <c r="I55" i="28"/>
  <c r="I54" i="28"/>
  <c r="L72" i="28"/>
  <c r="L65" i="28"/>
  <c r="L69" i="28"/>
  <c r="I57" i="28"/>
  <c r="I56" i="28"/>
  <c r="B7" i="29" l="1"/>
  <c r="B6" i="29"/>
  <c r="D3" i="29"/>
  <c r="C3" i="29"/>
  <c r="B9" i="29"/>
  <c r="C82" i="28"/>
  <c r="I40" i="28"/>
  <c r="I38" i="28"/>
  <c r="I34" i="28"/>
  <c r="C88" i="28"/>
  <c r="I31" i="28"/>
  <c r="C85" i="28"/>
  <c r="I33" i="28"/>
  <c r="I29" i="28"/>
  <c r="I37" i="28"/>
  <c r="I30" i="28"/>
  <c r="C81" i="28"/>
  <c r="I36" i="28"/>
  <c r="C83" i="28"/>
  <c r="C86" i="28"/>
  <c r="C89" i="28"/>
  <c r="I35" i="28"/>
  <c r="C87" i="28"/>
  <c r="I39" i="28"/>
  <c r="C84" i="28"/>
  <c r="C80" i="28"/>
  <c r="I32" i="28"/>
  <c r="K30" i="28"/>
  <c r="J30" i="28"/>
  <c r="B3" i="29" l="1"/>
  <c r="B4" i="29"/>
  <c r="B5" i="29"/>
  <c r="N659" i="30" l="1" a="1"/>
  <c r="N659" i="30" s="1"/>
  <c r="N657" i="30" a="1"/>
  <c r="N657" i="30" s="1"/>
  <c r="N655" i="30" a="1"/>
  <c r="N655" i="30" s="1"/>
  <c r="N654" i="30" a="1"/>
  <c r="N654" i="30" s="1"/>
  <c r="N658" i="30" a="1"/>
  <c r="N658" i="30" s="1"/>
  <c r="N656" i="30" a="1"/>
  <c r="N656" i="30" s="1"/>
  <c r="N662" i="30" a="1"/>
  <c r="N662" i="30" s="1"/>
  <c r="N652" i="30"/>
  <c r="N661" i="30" a="1"/>
  <c r="N661" i="30" s="1"/>
  <c r="N660" i="30" a="1"/>
  <c r="N660" i="30" s="1"/>
  <c r="N653" i="30" a="1"/>
  <c r="N653"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Mojzis JaroslavX</author>
  </authors>
  <commentList>
    <comment ref="C655" authorId="0" shapeId="0" xr:uid="{00000000-0006-0000-0000-00000100000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<sst xmlns="http://schemas.openxmlformats.org/spreadsheetml/2006/main" count="2055" uniqueCount="1243">
  <si>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</si>
  <si>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</si>
  <si>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</si>
  <si>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</si>
  <si>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</si>
  <si>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</si>
  <si>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</si>
  <si>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</si>
  <si>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</si>
  <si>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</si>
  <si>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</si>
  <si>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</si>
  <si>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</si>
  <si>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</si>
  <si>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</si>
  <si>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</si>
  <si>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</si>
  <si>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</si>
  <si>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</si>
  <si>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</si>
  <si>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</si>
  <si>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</si>
  <si>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</si>
  <si>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</si>
  <si>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</si>
  <si>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</si>
  <si>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</si>
  <si>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</si>
  <si>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</si>
  <si>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</si>
  <si>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</si>
  <si>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</si>
  <si>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</si>
  <si>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</si>
  <si>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</si>
  <si>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</si>
  <si>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</si>
  <si>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</si>
  <si>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</si>
  <si>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</si>
  <si>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</si>
  <si>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</si>
  <si>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</si>
  <si>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</si>
  <si>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</si>
  <si>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</si>
  <si>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</si>
  <si>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</si>
  <si>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</si>
  <si>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</si>
  <si>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</si>
  <si>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</si>
  <si>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</si>
  <si>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</si>
  <si>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</si>
  <si>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</si>
  <si>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</si>
  <si>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</si>
  <si>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</si>
  <si>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</si>
  <si>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</si>
  <si>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</si>
  <si>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</si>
  <si>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</si>
  <si>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</si>
  <si>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</si>
  <si>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</si>
  <si>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1.5 Location of project implementation and applicant’s registered address</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</si>
  <si>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</si>
  <si>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</si>
  <si>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</si>
  <si>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</si>
  <si>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</si>
  <si>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</si>
  <si>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</si>
  <si>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</si>
  <si>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</si>
  <si>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</si>
  <si>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</si>
  <si>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</si>
  <si>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</si>
  <si>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</si>
  <si>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</si>
  <si>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</si>
  <si>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</si>
  <si>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</si>
  <si>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</si>
  <si>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</si>
  <si>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</si>
  <si>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</si>
  <si>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</si>
  <si>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</si>
  <si>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</si>
  <si>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</si>
  <si>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</si>
  <si>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</si>
  <si>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</si>
  <si>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</si>
  <si>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</si>
  <si>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</si>
  <si>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</si>
  <si>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</si>
  <si>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</si>
  <si>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</si>
  <si>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</si>
  <si>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</si>
  <si>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</si>
  <si>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</si>
  <si>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</si>
  <si>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</si>
  <si>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</si>
  <si>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</si>
  <si>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</si>
  <si>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</si>
  <si>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</si>
  <si>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</si>
  <si>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</si>
  <si>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</si>
  <si>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</si>
  <si>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</si>
  <si>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</si>
  <si>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</si>
  <si>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</si>
  <si>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</si>
  <si>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</si>
  <si>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</si>
  <si>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</si>
  <si>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</si>
  <si>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</si>
  <si>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</si>
  <si>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</si>
  <si>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</si>
  <si>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</si>
  <si>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</si>
  <si>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</si>
  <si>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</si>
  <si>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</si>
  <si>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</si>
  <si>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</si>
  <si>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</si>
  <si>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</si>
  <si>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</si>
  <si>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</si>
  <si>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</si>
  <si>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</si>
  <si>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</si>
  <si>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</si>
  <si>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</si>
  <si>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</si>
  <si>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</si>
  <si>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</si>
  <si>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</si>
  <si>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</si>
  <si>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</si>
  <si>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</si>
  <si>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</si>
  <si>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</si>
  <si>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</si>
  <si>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</si>
  <si>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</si>
  <si>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</si>
  <si>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</si>
  <si>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</si>
  <si>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</si>
  <si>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</si>
  <si>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</si>
  <si>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</si>
  <si>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</si>
  <si>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</si>
  <si>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</si>
  <si>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</si>
  <si>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</si>
  <si>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</si>
  <si>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</si>
  <si>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</si>
  <si>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</si>
  <si>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</si>
  <si>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</si>
  <si>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</si>
  <si>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</si>
  <si>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</si>
  <si>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</si>
  <si>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</si>
  <si>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</si>
  <si>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</si>
  <si>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</si>
  <si>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</si>
  <si>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</si>
  <si>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</si>
  <si>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</si>
  <si>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</si>
  <si>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</si>
  <si>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</si>
  <si>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</si>
  <si>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</si>
  <si>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</si>
  <si>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</si>
  <si>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</si>
  <si>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</si>
  <si>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</si>
  <si>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</si>
  <si>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</si>
  <si>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</si>
  <si>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</si>
  <si>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</si>
  <si>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</si>
  <si>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</si>
  <si>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</si>
  <si>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</si>
  <si>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</si>
  <si>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</si>
  <si>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</si>
  <si>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</si>
  <si>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</si>
  <si>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</si>
  <si>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</si>
  <si>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</si>
  <si>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</si>
  <si>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</si>
  <si>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</si>
  <si>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</si>
  <si>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</si>
  <si>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</si>
  <si>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</si>
  <si>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</si>
  <si>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</si>
  <si>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</si>
  <si>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</si>
  <si>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</si>
  <si>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</si>
  <si>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</si>
  <si>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</si>
  <si>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</si>
  <si>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</si>
  <si>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</si>
  <si>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</si>
  <si>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</si>
  <si>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</si>
  <si>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</si>
  <si>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</si>
  <si>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</si>
  <si>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</si>
  <si>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</si>
  <si>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</si>
  <si>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</si>
  <si>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</si>
  <si>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</si>
  <si>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Job Position</t>
  </si>
  <si>
    <t>Date</t>
  </si>
  <si>
    <t>Day</t>
  </si>
  <si>
    <t>Month</t>
  </si>
  <si>
    <t>Category</t>
  </si>
  <si>
    <t>Unit</t>
  </si>
  <si>
    <t>SGBB</t>
  </si>
  <si>
    <t>SGBA</t>
  </si>
  <si>
    <t>SGKE</t>
  </si>
  <si>
    <t>SGNR</t>
  </si>
  <si>
    <t>SGPO</t>
  </si>
  <si>
    <t>SGTN</t>
  </si>
  <si>
    <t>SGTT</t>
  </si>
  <si>
    <t>SGZA</t>
  </si>
  <si>
    <t>1.2 Programme Title</t>
  </si>
  <si>
    <t>1.3 Programme Outcome</t>
  </si>
  <si>
    <t>Public Sector</t>
  </si>
  <si>
    <t>Inter-Governmental Sector</t>
  </si>
  <si>
    <t>Private Sector</t>
  </si>
  <si>
    <t>Government</t>
  </si>
  <si>
    <t>Regional authority</t>
  </si>
  <si>
    <t>Local authority</t>
  </si>
  <si>
    <t>Other public organisation</t>
  </si>
  <si>
    <t>Public</t>
  </si>
  <si>
    <t>Intergov</t>
  </si>
  <si>
    <t>Private</t>
  </si>
  <si>
    <t>Public-Private organisation</t>
  </si>
  <si>
    <t>Inter-Governmental organisation</t>
  </si>
  <si>
    <t>Non-Governmental organisation (NGO)</t>
  </si>
  <si>
    <t>Social Partner</t>
  </si>
  <si>
    <t>Small and medium sized enterprise</t>
  </si>
  <si>
    <t>Micro enterprise</t>
  </si>
  <si>
    <t>Public1</t>
  </si>
  <si>
    <t>Intergov1</t>
  </si>
  <si>
    <t>Private1</t>
  </si>
  <si>
    <t>Trade union or association</t>
  </si>
  <si>
    <t>Joint stock company (a.s.)</t>
  </si>
  <si>
    <t>Cooperative corporation (družstvo)</t>
  </si>
  <si>
    <t>Association of legal entities (z.z.p.o.)</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</si>
  <si>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</si>
  <si>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</si>
  <si>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</si>
  <si>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</si>
  <si>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</si>
  <si>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</si>
  <si>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</si>
  <si>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</si>
  <si>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</si>
  <si>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</si>
  <si>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</si>
  <si>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</si>
  <si>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</si>
  <si>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</si>
  <si>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</si>
  <si>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</si>
  <si>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</si>
  <si>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</si>
  <si>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</si>
  <si>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</si>
  <si>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</si>
  <si>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</si>
  <si>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</si>
  <si>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</si>
  <si>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</si>
  <si>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</si>
  <si>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</si>
  <si>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</si>
  <si>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</si>
  <si>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</si>
  <si>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</si>
  <si>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</si>
  <si>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</si>
  <si>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</si>
  <si>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</si>
  <si>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</si>
  <si>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</si>
  <si>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</si>
  <si>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</si>
  <si>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</si>
  <si>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</si>
  <si>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</si>
  <si>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</si>
  <si>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</si>
  <si>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</si>
  <si>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</si>
  <si>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</si>
  <si>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</si>
  <si>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</si>
  <si>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</si>
  <si>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</si>
  <si>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</si>
  <si>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</si>
  <si>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</si>
  <si>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</si>
  <si>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</si>
  <si>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</si>
  <si>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</si>
  <si>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</si>
  <si>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</si>
  <si>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</si>
  <si>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</si>
  <si>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</si>
  <si>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</si>
  <si>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</si>
  <si>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</si>
  <si>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</si>
  <si>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</si>
  <si>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</si>
  <si>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</si>
  <si>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</si>
  <si>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</si>
  <si>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</si>
  <si>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</si>
  <si>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</si>
  <si>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</si>
  <si>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</si>
  <si>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</si>
  <si>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</si>
  <si>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</si>
  <si>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</si>
  <si>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</si>
  <si>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</si>
  <si>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</si>
  <si>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</si>
  <si>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</si>
  <si>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</si>
  <si>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</si>
  <si>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</si>
  <si>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</si>
  <si>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</si>
  <si>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</si>
  <si>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</si>
  <si>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</si>
  <si>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</si>
  <si>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</si>
  <si>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</si>
  <si>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</si>
  <si>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</si>
  <si>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</si>
  <si>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</si>
  <si>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</si>
  <si>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</si>
  <si>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</si>
  <si>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</si>
  <si>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</si>
  <si>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</si>
  <si>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</si>
  <si>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</si>
  <si>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</si>
  <si>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</si>
  <si>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</si>
  <si>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</si>
  <si>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</si>
  <si>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</si>
  <si>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</si>
  <si>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</si>
  <si>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</si>
  <si>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</si>
  <si>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</si>
  <si>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</si>
  <si>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</si>
  <si>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</si>
  <si>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</si>
  <si>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</si>
  <si>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</si>
  <si>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</si>
  <si>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</si>
  <si>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</si>
  <si>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Social_Infrastructure</t>
  </si>
  <si>
    <t>Environment</t>
  </si>
  <si>
    <t>Multisector</t>
  </si>
  <si>
    <t>Migration</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</si>
  <si>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</si>
  <si>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</si>
  <si>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</si>
  <si>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</si>
  <si>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</si>
  <si>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</si>
  <si>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</si>
  <si>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</si>
  <si>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</si>
  <si>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</si>
  <si>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</si>
  <si>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</si>
  <si>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</si>
  <si>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</si>
  <si>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</si>
  <si>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</si>
  <si>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</si>
  <si>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</si>
  <si>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</si>
  <si>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</si>
  <si>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</si>
  <si>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</si>
  <si>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</si>
  <si>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</si>
  <si>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</si>
  <si>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</si>
  <si>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</si>
  <si>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</si>
  <si>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</si>
  <si>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</si>
  <si>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</si>
  <si>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</si>
  <si>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Standard</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</si>
  <si>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</si>
  <si>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</si>
  <si>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</si>
  <si>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</si>
  <si>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</si>
  <si>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</si>
  <si>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</si>
  <si>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</si>
  <si>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</si>
  <si>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</si>
  <si>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</si>
  <si>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</si>
  <si>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</si>
  <si>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</si>
  <si>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</si>
  <si>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</si>
  <si>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</si>
  <si>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</si>
  <si>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</si>
  <si>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</si>
  <si>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</si>
  <si>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</si>
  <si>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</si>
  <si>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</si>
  <si>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</si>
  <si>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</si>
  <si>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</si>
  <si>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</si>
  <si>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</si>
  <si>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Yes</t>
  </si>
  <si>
    <t>No</t>
  </si>
  <si>
    <t>Advance payments</t>
  </si>
  <si>
    <t>Reimbursement</t>
  </si>
  <si>
    <t>Partnership Agreement signed</t>
  </si>
  <si>
    <t>Exchange of letters/emails</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</si>
  <si>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</si>
  <si>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</si>
  <si>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</si>
  <si>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</si>
  <si>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</si>
  <si>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</si>
  <si>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</si>
  <si>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</si>
  <si>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</si>
  <si>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</si>
  <si>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</si>
  <si>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</si>
  <si>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</si>
  <si>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</si>
  <si>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</si>
  <si>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</si>
  <si>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</si>
  <si>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</si>
  <si>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</si>
  <si>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</si>
  <si>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</si>
  <si>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</si>
  <si>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</si>
  <si>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</si>
  <si>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</si>
  <si>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</si>
  <si>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</si>
  <si>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</si>
  <si>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</si>
  <si>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</si>
  <si>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</si>
  <si>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</si>
  <si>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</si>
  <si>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</si>
  <si>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</si>
  <si>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</si>
  <si>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</si>
  <si>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</si>
  <si>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</si>
  <si>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</si>
  <si>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</si>
  <si>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</si>
  <si>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</si>
  <si>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</si>
  <si>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</si>
  <si>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</si>
  <si>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</si>
  <si>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</si>
  <si>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</si>
  <si>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</si>
  <si>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</si>
  <si>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</si>
  <si>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</si>
  <si>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</si>
  <si>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</si>
  <si>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</si>
  <si>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</si>
  <si>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</si>
  <si>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</si>
  <si>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</si>
  <si>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</si>
  <si>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</si>
  <si>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</si>
  <si>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</si>
  <si>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</si>
  <si>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</si>
  <si>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</si>
  <si>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</si>
  <si>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</si>
  <si>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</si>
  <si>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</si>
  <si>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</si>
  <si>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</si>
  <si>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</si>
  <si>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</si>
  <si>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</si>
  <si>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</si>
  <si>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</si>
  <si>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</si>
  <si>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</si>
  <si>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</si>
  <si>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</si>
  <si>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</si>
  <si>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</si>
  <si>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</si>
  <si>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</si>
  <si>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</si>
  <si>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</si>
  <si>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</si>
  <si>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</si>
  <si>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</si>
  <si>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</si>
  <si>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</si>
  <si>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</si>
  <si>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</si>
  <si>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</si>
  <si>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</si>
  <si>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</si>
  <si>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</si>
  <si>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</si>
  <si>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</si>
  <si>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</si>
  <si>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</si>
  <si>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</si>
  <si>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</si>
  <si>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</si>
  <si>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</si>
  <si>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</si>
  <si>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</si>
  <si>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</si>
  <si>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</si>
  <si>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</si>
  <si>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</si>
  <si>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</si>
  <si>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</si>
  <si>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</si>
  <si>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</si>
  <si>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</si>
  <si>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</si>
  <si>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</si>
  <si>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</si>
  <si>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</si>
  <si>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</si>
  <si>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</si>
  <si>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</si>
  <si>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</si>
  <si>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</si>
  <si>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</si>
  <si>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</si>
  <si>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</si>
  <si>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</si>
  <si>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</si>
  <si>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</si>
  <si>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</si>
  <si>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</si>
  <si>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</si>
  <si>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</si>
  <si>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</si>
  <si>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</si>
  <si>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</si>
  <si>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</si>
  <si>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</si>
  <si>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</si>
  <si>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</si>
  <si>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</si>
  <si>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</si>
  <si>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</si>
  <si>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</si>
  <si>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</si>
  <si>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Project</t>
  </si>
  <si>
    <t>Unit of measurement</t>
  </si>
  <si>
    <t>Source of verification</t>
  </si>
  <si>
    <t>Frequency of reporting</t>
  </si>
  <si>
    <t>Baseline value</t>
  </si>
  <si>
    <t>Baseline year</t>
  </si>
  <si>
    <t>Target value</t>
  </si>
  <si>
    <t>Annual number</t>
  </si>
  <si>
    <t>TBD</t>
  </si>
  <si>
    <t>Semi-annually</t>
  </si>
  <si>
    <t>Scale 1-7</t>
  </si>
  <si>
    <t>Percentage</t>
  </si>
  <si>
    <t>Binary</t>
  </si>
  <si>
    <t>Outcomes</t>
  </si>
  <si>
    <t>Enhanced collaboration between Beneficiary and Donor State entities involved in the programme</t>
  </si>
  <si>
    <t>Outputs</t>
  </si>
  <si>
    <t>10. Project Revenues and Sustainability</t>
  </si>
  <si>
    <t>10.1 Costs and Revenues</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</si>
  <si>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</si>
  <si>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</si>
  <si>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</si>
  <si>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</si>
  <si>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</si>
  <si>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</si>
  <si>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</si>
  <si>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</si>
  <si>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</si>
  <si>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</si>
  <si>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</si>
  <si>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</si>
  <si>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</si>
  <si>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</si>
  <si>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5.1.14.</t>
  </si>
  <si>
    <t>Risk description</t>
  </si>
  <si>
    <t>Risk score</t>
  </si>
  <si>
    <t>Response to risk</t>
  </si>
  <si>
    <t>Programmatic</t>
  </si>
  <si>
    <t>Operational</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</si>
  <si>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</si>
  <si>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</si>
  <si>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</si>
  <si>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</si>
  <si>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</si>
  <si>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</si>
  <si>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</si>
  <si>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</si>
  <si>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</si>
  <si>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</si>
  <si>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</si>
  <si>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</si>
  <si>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</si>
  <si>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</si>
  <si>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</si>
  <si>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</si>
  <si>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</si>
  <si>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</si>
  <si>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</si>
  <si>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</si>
  <si>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</si>
  <si>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</si>
  <si>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</si>
  <si>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</si>
  <si>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</si>
  <si>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</si>
  <si>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</si>
  <si>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</si>
  <si>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</si>
  <si>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</si>
  <si>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</si>
  <si>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5. Project plan</t>
  </si>
  <si>
    <t xml:space="preserve">5.2 Milestones   </t>
  </si>
  <si>
    <t>Milestone</t>
  </si>
  <si>
    <t>Importance</t>
  </si>
  <si>
    <t>Relates to activity</t>
  </si>
  <si>
    <t>General classification</t>
  </si>
  <si>
    <t>Procurement-related</t>
  </si>
  <si>
    <t>Publicity-related</t>
  </si>
  <si>
    <t>Permits-related</t>
  </si>
  <si>
    <t>Others</t>
  </si>
  <si>
    <t>Essential</t>
  </si>
  <si>
    <t>within 3 months</t>
  </si>
  <si>
    <t>within 6 months</t>
  </si>
  <si>
    <t>within 12 months</t>
  </si>
  <si>
    <t>within 18 months</t>
  </si>
  <si>
    <t>within 24 months</t>
  </si>
  <si>
    <t>7. Communication plan</t>
  </si>
  <si>
    <t>Current expenses - depreciation</t>
  </si>
  <si>
    <t>Chapter12</t>
  </si>
  <si>
    <t>Running costs</t>
  </si>
  <si>
    <t>Depreciation</t>
  </si>
  <si>
    <t>Current expenses - running costs</t>
  </si>
  <si>
    <t>Call code</t>
  </si>
  <si>
    <t>PdP</t>
  </si>
  <si>
    <t>Churches and religious institutions</t>
  </si>
  <si>
    <t>3.3. Project Indicators</t>
  </si>
  <si>
    <t>3.3.1 Standard indicators</t>
  </si>
  <si>
    <t>3.3.3 Publicity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</si>
  <si>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</si>
  <si>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</si>
  <si>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</si>
  <si>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3.5 Project target groups</t>
  </si>
  <si>
    <t>Indirect costs calculation method</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</si>
  <si>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</si>
  <si>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</si>
  <si>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</si>
  <si>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</si>
  <si>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</si>
  <si>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</si>
  <si>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</si>
  <si>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</si>
  <si>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</si>
  <si>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</si>
  <si>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</si>
  <si>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</si>
  <si>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</si>
  <si>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</si>
  <si>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</si>
  <si>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</si>
  <si>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</si>
  <si>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</si>
  <si>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</si>
  <si>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</si>
  <si>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</si>
  <si>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</si>
  <si>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</si>
  <si>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</si>
  <si>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</si>
  <si>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</si>
  <si>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</si>
  <si>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</si>
  <si>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</si>
  <si>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</si>
  <si>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</si>
  <si>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</si>
  <si>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</si>
  <si>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</si>
  <si>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</si>
  <si>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</si>
  <si>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</si>
  <si>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</si>
  <si>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</si>
  <si>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</si>
  <si>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</si>
  <si>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</si>
  <si>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</si>
  <si>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</si>
  <si>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</si>
  <si>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</si>
  <si>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</si>
  <si>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</si>
  <si>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</si>
  <si>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</si>
  <si>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</si>
  <si>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</si>
  <si>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</si>
  <si>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</si>
  <si>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</si>
  <si>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</si>
  <si>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</si>
  <si>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</si>
  <si>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</si>
  <si>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</si>
  <si>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</si>
  <si>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</si>
  <si>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</si>
  <si>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</si>
  <si>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</si>
  <si>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</si>
  <si>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</si>
  <si>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</si>
  <si>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</si>
  <si>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</si>
  <si>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</si>
  <si>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</si>
  <si>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</si>
  <si>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</si>
  <si>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</si>
  <si>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</si>
  <si>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</si>
  <si>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</si>
  <si>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</si>
  <si>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</si>
  <si>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</si>
  <si>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</si>
  <si>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</si>
  <si>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</si>
  <si>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</si>
  <si>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</si>
  <si>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</si>
  <si>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</si>
  <si>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</si>
  <si>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</si>
  <si>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</si>
  <si>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</si>
  <si>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</si>
  <si>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</si>
  <si>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Academic field:</t>
  </si>
  <si>
    <t xml:space="preserve">Warning - not all budget items has been assigned to activities. Check column G in the budget! </t>
  </si>
  <si>
    <t xml:space="preserve">Warning - not all budget items has been assigned to budget headings. Check column I in the budget! </t>
  </si>
  <si>
    <t>__</t>
  </si>
  <si>
    <t>publicity_indicator_measurement1</t>
  </si>
  <si>
    <t>publicity_indicator_measurement2</t>
  </si>
  <si>
    <t>publicity_indicator_measurement3</t>
  </si>
  <si>
    <t>publicity_indicator_measurement4</t>
  </si>
  <si>
    <t>publicity_indicator_measurement5</t>
  </si>
  <si>
    <t>publicity_indicator_measurement6</t>
  </si>
  <si>
    <t>Code</t>
  </si>
  <si>
    <t>PBL_IND1</t>
  </si>
  <si>
    <t>PBL_IND2</t>
  </si>
  <si>
    <t>PBL_IND3</t>
  </si>
  <si>
    <t>PBL_IND4</t>
  </si>
  <si>
    <t>PBL_IND5</t>
  </si>
  <si>
    <t>PBL_IND6</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</si>
  <si>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</si>
  <si>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</si>
  <si>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</si>
  <si>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</si>
  <si>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</si>
  <si>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</si>
  <si>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</si>
  <si>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</si>
  <si>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</si>
  <si>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</si>
  <si>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</si>
  <si>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</si>
  <si>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</si>
  <si>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</si>
  <si>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</si>
  <si>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</si>
  <si>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</si>
  <si>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</si>
  <si>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</si>
  <si>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</si>
  <si>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</si>
  <si>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</si>
  <si>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</si>
  <si>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</si>
  <si>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</si>
  <si>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</si>
  <si>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</si>
  <si>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</si>
  <si>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</si>
  <si>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</si>
  <si>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</si>
  <si>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</si>
  <si>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</si>
  <si>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</si>
  <si>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</si>
  <si>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</si>
  <si>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</si>
  <si>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</si>
  <si>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</si>
  <si>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</si>
  <si>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</si>
  <si>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</si>
  <si>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</si>
  <si>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</si>
  <si>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</si>
  <si>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</si>
  <si>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</si>
  <si>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</si>
  <si>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</si>
  <si>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</si>
  <si>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</si>
  <si>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</si>
  <si>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</si>
  <si>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</si>
  <si>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</si>
  <si>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</si>
  <si>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</si>
  <si>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</si>
  <si>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</si>
  <si>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</si>
  <si>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</si>
  <si>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</si>
  <si>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</si>
  <si>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</si>
  <si>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</si>
  <si>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</si>
  <si>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</si>
  <si>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</si>
  <si>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</si>
  <si>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</si>
  <si>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</si>
  <si>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</si>
  <si>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</si>
  <si>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</si>
  <si>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</si>
  <si>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</si>
  <si>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</si>
  <si>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</si>
  <si>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</si>
  <si>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</si>
  <si>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</si>
  <si>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</si>
  <si>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</si>
  <si>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</si>
  <si>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</si>
  <si>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</si>
  <si>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</si>
  <si>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</si>
  <si>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</si>
  <si>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</si>
  <si>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Not-for-profit Sector</t>
  </si>
  <si>
    <t>Description of Activity 2</t>
  </si>
  <si>
    <t>DIRECT EXPENDITURE</t>
  </si>
  <si>
    <t>% of DIRECT EXPENDITURE</t>
  </si>
  <si>
    <t xml:space="preserve"> I hereby declare that no significant change shall occur in the period from the submission of the Application until the conclusion of the Project Contract, which:</t>
  </si>
  <si>
    <t>% TOTAL COSTS</t>
  </si>
  <si>
    <t>Direct expenditure (EUR)</t>
  </si>
  <si>
    <t>PROJECT BUDGET - DIRECT EXPENDITURE</t>
  </si>
  <si>
    <t>Direct Expenditure:</t>
  </si>
  <si>
    <t>13. Statutory declaration</t>
  </si>
  <si>
    <t>ACC01</t>
  </si>
  <si>
    <t>ACC05</t>
  </si>
  <si>
    <t>ACC04</t>
  </si>
  <si>
    <t>ACC03</t>
  </si>
  <si>
    <t>ACC02</t>
  </si>
  <si>
    <t>Climate Change Mitigation and Adaptation</t>
  </si>
  <si>
    <t>ACC</t>
  </si>
  <si>
    <t>outcomes_ACC</t>
  </si>
  <si>
    <t>Increased climate change resilience and responsiveness within targeted areas</t>
  </si>
  <si>
    <t>ACC_OTC1</t>
  </si>
  <si>
    <t>ACC_OTC2</t>
  </si>
  <si>
    <t>indicators_ACC_OTC1</t>
  </si>
  <si>
    <t>indicators_ACC_OTC2</t>
  </si>
  <si>
    <t>indicators_ACC_OTC1_table</t>
  </si>
  <si>
    <t>ACC_OTCB</t>
  </si>
  <si>
    <t>indicators_ACC_OTC_bilateral</t>
  </si>
  <si>
    <t>indicators_ACC_OTC2_table</t>
  </si>
  <si>
    <t>indicators_ACC_OTCB_table</t>
  </si>
  <si>
    <t>Action plans for mitigation and adaptation implemented by local authorities in urban areas</t>
  </si>
  <si>
    <t>Enhanced ability of targeted ecosystems to adapt to climate change</t>
  </si>
  <si>
    <t>ACC_OTC1_IND1</t>
  </si>
  <si>
    <t>ACC_OTC1_IND2</t>
  </si>
  <si>
    <t>ACC_OTC1_IND3</t>
  </si>
  <si>
    <t>indicators_ACC_OTCB</t>
  </si>
  <si>
    <t>minzp.sk/eea / minzp.sk/en/eeagrants/eea-norway-grants/</t>
  </si>
  <si>
    <t>Awareness raising activities on climate change mitigation and adaptation carried out by schools</t>
  </si>
  <si>
    <t xml:space="preserve">Awareness raising activities on climate change mitigation and adaptation carried out </t>
  </si>
  <si>
    <t>Climate change and environment education centre in Dropie supported for additional demonstration measures and educational programmes</t>
  </si>
  <si>
    <t xml:space="preserve">Restoration of degraded wetland ecosystems </t>
  </si>
  <si>
    <t xml:space="preserve">Cooperation between Donor and Beneficiary State entities supported </t>
  </si>
  <si>
    <t xml:space="preserve">Estimated annual CO2 emissions reductions of supported entities (in tonnes) </t>
  </si>
  <si>
    <t xml:space="preserve">Number of people selfreporting having more climate friendly behaviour </t>
  </si>
  <si>
    <t>Share of Slovak population benefiting from living in more climate change resilient and responsive urban areas</t>
  </si>
  <si>
    <t xml:space="preserve">Number of action plans completed </t>
  </si>
  <si>
    <t>Number of climate change mitigation and adaptation measures implemented</t>
  </si>
  <si>
    <t>Number of physical climate change responsive measures carried out in schools</t>
  </si>
  <si>
    <t>Number of schools carrying out awareness raising campaigns</t>
  </si>
  <si>
    <t>Number of students participating in awareness raising campaign</t>
  </si>
  <si>
    <t xml:space="preserve">Number of attendees reached by the campaigns  </t>
  </si>
  <si>
    <t xml:space="preserve">Number of awareness raising campaigns carried out </t>
  </si>
  <si>
    <t xml:space="preserve">Number of new outdoor climate change mitigation and adaptation measures completed </t>
  </si>
  <si>
    <t xml:space="preserve">Estimated annual reduced energy/electricity consumption (in kWh)  </t>
  </si>
  <si>
    <t xml:space="preserve">Number of students completing educational activities/courses </t>
  </si>
  <si>
    <t>Number of local decisionmakers and administrators completing workshops/courses</t>
  </si>
  <si>
    <t>Estimated number of people benefiting from ecosystems improvement measures</t>
  </si>
  <si>
    <t xml:space="preserve">Improved environmental status of supported ecosystems </t>
  </si>
  <si>
    <t xml:space="preserve">Estimated area of wetland ecosystems restored (in m2) </t>
  </si>
  <si>
    <t xml:space="preserve">Number of awareness campaigns carried out </t>
  </si>
  <si>
    <t>Number of wetland ecosystems supported</t>
  </si>
  <si>
    <t xml:space="preserve">Level of satisfaction with the partnership (disaggregated by State type) </t>
  </si>
  <si>
    <t xml:space="preserve">Level of trust between cooperating entities in Beneficiary States and Donor States (disaggregated by State type) </t>
  </si>
  <si>
    <t xml:space="preserve">Share of cooperating organisations that apply the knowledge acquired from bilateral partnership (disaggregated by State type) </t>
  </si>
  <si>
    <t>Number of projects involving cooperation with a Donor project partner (disaggregated by Donor State)</t>
  </si>
  <si>
    <t>Number of training courses co-organised by donor state and beneficiary state entities</t>
  </si>
  <si>
    <t>ACC_OTC1_OTP1_IND1</t>
  </si>
  <si>
    <t>ACC_OTC1_OTP1_IND2</t>
  </si>
  <si>
    <t>ACC_OTC1_OTP2_IND3</t>
  </si>
  <si>
    <t>ACC_OTC1_OTP2_IND1</t>
  </si>
  <si>
    <t>ACC_OTC1_OTP2_IND2</t>
  </si>
  <si>
    <t>ACC_OTC1_OTP3_IND1</t>
  </si>
  <si>
    <t>ACC_OTC1_OTP4_IND1</t>
  </si>
  <si>
    <t>ACC_OTC1_OTP3_IND2</t>
  </si>
  <si>
    <t>ACC_OTC1_OTP4_IND2</t>
  </si>
  <si>
    <t>ACC_OTC1_OTP4_IND3</t>
  </si>
  <si>
    <t>ACC_OTC1_OTP4_IND4</t>
  </si>
  <si>
    <t>ACC_OTC2_IND1</t>
  </si>
  <si>
    <t>ACC_OTC2_IND2</t>
  </si>
  <si>
    <t>ACC_OTC2_OTP1_IND1</t>
  </si>
  <si>
    <t>ACC_OTC2_OTP1_IND2</t>
  </si>
  <si>
    <t>ACC_OTC2_OTP1_IND3</t>
  </si>
  <si>
    <t>ACC_OTCB_IND1</t>
  </si>
  <si>
    <t>ACC_OTCB_IND2</t>
  </si>
  <si>
    <t>ACC_OTCB_IND3</t>
  </si>
  <si>
    <t>ACC_OTCB_OTP1_IND1</t>
  </si>
  <si>
    <t>ACC_OTCB_OTP1_IND2</t>
  </si>
  <si>
    <t xml:space="preserve">Project Promoters´ records,  Audio/video/print </t>
  </si>
  <si>
    <t xml:space="preserve">Project Promoters’ records, Audio/video/print material  </t>
  </si>
  <si>
    <t xml:space="preserve">Project Promoters´ records, list of participants </t>
  </si>
  <si>
    <t xml:space="preserve">2022, 2025 </t>
  </si>
  <si>
    <t xml:space="preserve">Annually (APR) </t>
  </si>
  <si>
    <t xml:space="preserve">Energy audit reports, Energy certificates </t>
  </si>
  <si>
    <t xml:space="preserve">Survey results </t>
  </si>
  <si>
    <t xml:space="preserve">Statistical data (Statistical Office of the Slovak Republic) </t>
  </si>
  <si>
    <t xml:space="preserve"> 2021, 2025 </t>
  </si>
  <si>
    <t>Project Promoters´ records, Audio/video/print</t>
  </si>
  <si>
    <t>Project Promoters´ records,  Audio/video/print</t>
  </si>
  <si>
    <t xml:space="preserve">Project Promoters´ records </t>
  </si>
  <si>
    <t xml:space="preserve">Project Promoters’ records, Audio/video/print material </t>
  </si>
  <si>
    <t>Project Promoter’s records, Attendance sheets</t>
  </si>
  <si>
    <t xml:space="preserve">Statistical data (Statistical Office of the Slovak Republic),  Survey results </t>
  </si>
  <si>
    <t>Project Promoters´ records</t>
  </si>
  <si>
    <t xml:space="preserve">Copies of contracts concluded with Project Promoters, Partnership agreements between Project Promoters and project partners </t>
  </si>
  <si>
    <t xml:space="preserve">Project Promoter's records </t>
  </si>
  <si>
    <t>TBC</t>
  </si>
  <si>
    <t xml:space="preserve">≥4.5 and an increase on the baseline </t>
  </si>
  <si>
    <t>Number of information events</t>
  </si>
  <si>
    <t>Number of participants at information events</t>
  </si>
  <si>
    <t>Number of website visits</t>
  </si>
  <si>
    <t>Number of presentations of the project on other events, publications about the project</t>
  </si>
  <si>
    <t>Number of promotional material produced within project</t>
  </si>
  <si>
    <t>Number of media outputs</t>
  </si>
  <si>
    <t>Partnership Statement signed</t>
  </si>
  <si>
    <t>Region</t>
  </si>
  <si>
    <t>Abbreviation</t>
  </si>
  <si>
    <t>District</t>
  </si>
  <si>
    <t>Sector</t>
  </si>
  <si>
    <t>Abbreviation2</t>
  </si>
  <si>
    <t>Slovak specification</t>
  </si>
  <si>
    <t>Grant rate</t>
  </si>
  <si>
    <t>Information source</t>
  </si>
  <si>
    <t>Project sector</t>
  </si>
  <si>
    <t>Type of indicator</t>
  </si>
  <si>
    <t>Indicator level</t>
  </si>
  <si>
    <t>Type of expenditures</t>
  </si>
  <si>
    <t>Budget heading</t>
  </si>
  <si>
    <t>Subjects</t>
  </si>
  <si>
    <t>Countries</t>
  </si>
  <si>
    <t>Yes/No</t>
  </si>
  <si>
    <t>Financing</t>
  </si>
  <si>
    <t>Partnership status</t>
  </si>
  <si>
    <t>Target group</t>
  </si>
  <si>
    <t>program</t>
  </si>
  <si>
    <t>Abbreviations2</t>
  </si>
  <si>
    <t>Abbreviations</t>
  </si>
  <si>
    <t>Abbreviations3</t>
  </si>
  <si>
    <t>Indicators</t>
  </si>
  <si>
    <t>Publicity indicators</t>
  </si>
  <si>
    <t>Specific indicators</t>
  </si>
  <si>
    <t>Risk type</t>
  </si>
  <si>
    <t>Risk impact</t>
  </si>
  <si>
    <t>Risk variations</t>
  </si>
  <si>
    <t>Milestone classification</t>
  </si>
  <si>
    <t>Milestone significance</t>
  </si>
  <si>
    <t>Milestones - deadlines</t>
  </si>
  <si>
    <t>Calls</t>
  </si>
  <si>
    <t>Minimum grant rate</t>
  </si>
  <si>
    <t>Indirect expenditures - method</t>
  </si>
  <si>
    <t>Type of research</t>
  </si>
  <si>
    <t>Academic area</t>
  </si>
  <si>
    <t>Disciplines</t>
  </si>
  <si>
    <t>Risk likelihood</t>
  </si>
  <si>
    <t>I am aware that in case of violation of this declaration or these declarations, the grant may not be granted and thus the Ministry of Environment of the Slovak Republic is entitled to request the entire amount of the grant provided. By submitting this Application I consent to this Declaration and to all of the above mentioned (even, if the Application is not signed).</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</si>
  <si>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Ministry of Environment of the Slovak Republic and hold harmless against any third party claims that relating to but not limited to the publication of the above mentioned.</t>
  </si>
  <si>
    <t>Standar choice yes/no</t>
  </si>
  <si>
    <t>Maximum grant rate</t>
  </si>
  <si>
    <t>Development of action plan</t>
  </si>
  <si>
    <t>Action plan for climate change mitigation and adaptation.</t>
  </si>
  <si>
    <t xml:space="preserve">Declaration stating that the activities carried out under the project will be used only for non-economic purposes. </t>
  </si>
  <si>
    <t>Agreement of the founder, owner or operator of the building/land for implementing the technical measures.</t>
  </si>
  <si>
    <t xml:space="preserve">Energetic audit/certificate or other credible source. </t>
  </si>
  <si>
    <t>Partnership statement (if relevant)</t>
  </si>
  <si>
    <t>1.4 Programme Output</t>
  </si>
  <si>
    <t>Košice II</t>
  </si>
  <si>
    <t>00313319</t>
  </si>
  <si>
    <t xml:space="preserve">Námestie gen. M.R.Štefánika </t>
  </si>
  <si>
    <t>97701</t>
  </si>
  <si>
    <t>www.brezno.sk</t>
  </si>
  <si>
    <t>Ms</t>
  </si>
  <si>
    <t>Milada</t>
  </si>
  <si>
    <t>Medveďová</t>
  </si>
  <si>
    <t>milada.medvedova@brezno.sk</t>
  </si>
  <si>
    <t>486 306 218</t>
  </si>
  <si>
    <t>911 996 016</t>
  </si>
  <si>
    <t>Approved action plan by city council.</t>
  </si>
  <si>
    <t>Based on project outputs.</t>
  </si>
  <si>
    <t>Partnership agreement with 1 partner.</t>
  </si>
  <si>
    <t>List of participants, photo documentation.</t>
  </si>
  <si>
    <t>Website visit calculator (google analytics)</t>
  </si>
  <si>
    <t>Publicity indicator.</t>
  </si>
  <si>
    <t>main measure</t>
  </si>
  <si>
    <t>secondary measure</t>
  </si>
  <si>
    <t>Action plan and activities of the City of Brezno, designed to mitigate the consequences of climate change</t>
  </si>
  <si>
    <t>Early start of process, clear comunication of project activities with representatives of city council.</t>
  </si>
  <si>
    <t>Action plan approvement by city council</t>
  </si>
  <si>
    <t>Realization of information events</t>
  </si>
  <si>
    <t xml:space="preserve">without </t>
  </si>
  <si>
    <t>JUDr. Tomáš ABEL PhD.</t>
  </si>
  <si>
    <t>Ing. Barbora Halásová</t>
  </si>
  <si>
    <t>Ing. Ladislav Gáll</t>
  </si>
  <si>
    <t>Eurotrend Partners, s.r.o.</t>
  </si>
  <si>
    <t>Action plan</t>
  </si>
  <si>
    <t>Mgr. Milada Medveďová</t>
  </si>
  <si>
    <t>The town of Brezno</t>
  </si>
  <si>
    <t>Head of Project Management Department</t>
  </si>
  <si>
    <t>Investments in the buildings</t>
  </si>
  <si>
    <t>Energy saving solutions and smart solutions</t>
  </si>
  <si>
    <t>Transport</t>
  </si>
  <si>
    <t>Green and blue infrastructure</t>
  </si>
  <si>
    <t>Waste management</t>
  </si>
  <si>
    <t>Water management</t>
  </si>
  <si>
    <t>Soft measures</t>
  </si>
  <si>
    <t>Energetic audit/certificate, external measurement of CO2 reduction</t>
  </si>
  <si>
    <t>Selection of supplier for intelligent exterior lightning</t>
  </si>
  <si>
    <t>Selection of action plan supplier</t>
  </si>
  <si>
    <t>Selection of supplier - external management</t>
  </si>
  <si>
    <t>Selection of supplier -publicity and information activities</t>
  </si>
  <si>
    <t>Quality of the work carried out.</t>
  </si>
  <si>
    <t>Public procurement</t>
  </si>
  <si>
    <t>Failure to observe the timetable of activities - risk arising from the planned investment - feasibility of project activities.</t>
  </si>
  <si>
    <t>High emphasis on the quality of contracts with contractors, introduction of contractual penalties</t>
  </si>
  <si>
    <t>Selection of the high quality contracting authority with experience</t>
  </si>
  <si>
    <t>Shift in the activities.</t>
  </si>
  <si>
    <t>Project documentation, drawings, drafts, budgets, market research</t>
  </si>
  <si>
    <t>Funding and project submission approval</t>
  </si>
  <si>
    <t>Ownership deeds</t>
  </si>
  <si>
    <t>Building permits</t>
  </si>
  <si>
    <t>Expenses for the partner</t>
  </si>
  <si>
    <t>Project staff</t>
  </si>
  <si>
    <t>Elaboration of the action plan as part of the project.</t>
  </si>
  <si>
    <t>provision of external management as part of the project - project management, financial management, monitoring.</t>
  </si>
  <si>
    <t>expenses for the project coordinator, financial manager, publicity manager</t>
  </si>
  <si>
    <t>Town Architect</t>
  </si>
  <si>
    <t>Project Manager</t>
  </si>
  <si>
    <t>Ullensvang Kommune</t>
  </si>
  <si>
    <t>Odda</t>
  </si>
  <si>
    <t>ullensvang.kommune.no</t>
  </si>
  <si>
    <t>Anton Langeland</t>
  </si>
  <si>
    <t>head of municipal affairs</t>
  </si>
  <si>
    <t>postmottak@odda.kommune.no</t>
  </si>
  <si>
    <t>0047 975 58 602</t>
  </si>
  <si>
    <t>External management of the project</t>
  </si>
  <si>
    <t>Approval of action plan by city council</t>
  </si>
  <si>
    <t>Exterior vertical greenery in the yard of M.R.Štefánika</t>
  </si>
  <si>
    <t>Green walls of the container stands</t>
  </si>
  <si>
    <t>Conversion of asphalt pitches to bright areas</t>
  </si>
  <si>
    <t>Intelligent exterior lightning</t>
  </si>
  <si>
    <t>Activities on air quality monitoring</t>
  </si>
  <si>
    <t>Revitalization of greenery in central areas</t>
  </si>
  <si>
    <t xml:space="preserve"> Building natural elements to increase air humidity and retain moisture </t>
  </si>
  <si>
    <t>Collection containers</t>
  </si>
  <si>
    <t>Bioretention system</t>
  </si>
  <si>
    <t>Project publicity</t>
  </si>
  <si>
    <t>Information and dissemination activities</t>
  </si>
  <si>
    <t xml:space="preserve">set </t>
  </si>
  <si>
    <t>piece</t>
  </si>
  <si>
    <t>Bikes and stands</t>
  </si>
  <si>
    <t xml:space="preserve">Activities on energy efficiency at the nursery school on Hradby street </t>
  </si>
  <si>
    <t xml:space="preserve">Activities on energy efficiency at the nursey school on Božena Němcová street </t>
  </si>
  <si>
    <t>Activities on efficient use of water at the nursey school on Božena Němcová street</t>
  </si>
  <si>
    <t>E-car</t>
  </si>
  <si>
    <t>Statistical data gathered during the project in %.</t>
  </si>
  <si>
    <t xml:space="preserve">Town Ullensvang </t>
  </si>
  <si>
    <t>Opheimsgata</t>
  </si>
  <si>
    <t>1/</t>
  </si>
  <si>
    <t>10 pieces of bikes and bikerack</t>
  </si>
  <si>
    <t xml:space="preserve">One piece of electromobile car. </t>
  </si>
  <si>
    <t xml:space="preserve">Revitalisation of greenery in central town zone </t>
  </si>
  <si>
    <t xml:space="preserve">28 pc of solar exterior lightning. </t>
  </si>
  <si>
    <t>Instalation of air quality monitoring in the town Brezno.</t>
  </si>
  <si>
    <t>Activities at the nursery school MŠ B. Němcovej, from project documentary.</t>
  </si>
  <si>
    <t>Activities at the nursery school MŠ Hradby, from project documentary.</t>
  </si>
  <si>
    <t>Meadow communities and planting trees in mobile pots.</t>
  </si>
  <si>
    <t xml:space="preserve">Expenses for partner´s visit at the initial and final conference and exchange of experience and assistance with processing of know - how </t>
  </si>
  <si>
    <t xml:space="preserve">Purchase 80 peaces of painting. </t>
  </si>
  <si>
    <t>Purchase of collection containers.</t>
  </si>
  <si>
    <t>Instalation of bioretention system</t>
  </si>
  <si>
    <t>1 initial conference, 1 middle conference, 1 final conference, web page, refreshment for conference participants</t>
  </si>
  <si>
    <t>Capture of rainwater in surface water retention vessels Materská škola B.Nemcova</t>
  </si>
  <si>
    <t>Green walls of one container stand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</si>
  <si>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Ministry of Environment of the Slovak Republic (programme operator), Ministry of Investments, Regional Development and Informatization of the Slovak Republic  (National Focal Point)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</si>
  <si>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 xml:space="preserve">
mayor of the town of Brezno</t>
  </si>
  <si>
    <t xml:space="preserve">Promotional materials, newspaper advertising, booklet costs, provision of panels for publicity.  </t>
  </si>
  <si>
    <t>set</t>
  </si>
  <si>
    <t>lump sum</t>
  </si>
  <si>
    <t xml:space="preserve">Selection of supplier for activities on energy efficiency at the nursery school on Hradby street </t>
  </si>
  <si>
    <t>Selection of supplier for activities on efficient use of water at the nursey school on Božena Němcová street</t>
  </si>
  <si>
    <t xml:space="preserve">Selection of supplier for activities on energy efficiency at the nursey school on Božena Němcová street </t>
  </si>
  <si>
    <t>Selection of supplier for Exterior vertical greenery in the yard of M.R.Štefánika</t>
  </si>
  <si>
    <t>Realization of exterior vertical greenery in the yard of M.R.Štefánika</t>
  </si>
  <si>
    <t xml:space="preserve">Realization of activities on energy efficiency at the nursey school on Božena Němcová street </t>
  </si>
  <si>
    <t>Realization of activities on efficient use of water at the nursey school on Božena Němcová street</t>
  </si>
  <si>
    <t xml:space="preserve">Realization of activities on energy efficiency at the nursery school on Hradby street </t>
  </si>
  <si>
    <t>Selection of supplier for green walls of the container stands</t>
  </si>
  <si>
    <t>Selection of supplier for conversion of asphalt pitches to bright areas</t>
  </si>
  <si>
    <t>Realization  green walls of the container stands</t>
  </si>
  <si>
    <t>Realization of conversion of asphalt pitches to bright areas</t>
  </si>
  <si>
    <t>Realization  of the intelligent exterior lightning</t>
  </si>
  <si>
    <t>Selection of supplier for activities on air quality monitoring</t>
  </si>
  <si>
    <t>Selection of supplier for E-car</t>
  </si>
  <si>
    <t>Selection of supplier for  bikes and stands</t>
  </si>
  <si>
    <t>bikes and stands</t>
  </si>
  <si>
    <t>Selection of supplier for revitalization of greenery in central areas</t>
  </si>
  <si>
    <t xml:space="preserve">Selection of supplier for Building natural elements to increase air humidity and retain moisture </t>
  </si>
  <si>
    <t>Selection of supplier for collection containers</t>
  </si>
  <si>
    <t>Selection of supplier for Bioretention system</t>
  </si>
  <si>
    <t>Supply of bikes and stands</t>
  </si>
  <si>
    <t>Supply of E-car</t>
  </si>
  <si>
    <t>Supply of collection containers</t>
  </si>
  <si>
    <t>Supply of external management</t>
  </si>
  <si>
    <t>Realization of activities on air quality monitoring</t>
  </si>
  <si>
    <t>Realization of activities of bioretention system</t>
  </si>
  <si>
    <t>3.3.4 Project specific indicators (not relevant for the Call ACC02)</t>
  </si>
  <si>
    <t>3.4.3 If the project is a research one, fill in the following fields: (not relevant for the Call ACC02)</t>
  </si>
  <si>
    <t xml:space="preserve"> - did not violate the prohibition of illegal work and illegal employment under special legislation for the period of its effectiveness (1 April 2005) and in case of illegal employment of  foreigner under § 2. 2 point. c) of Act 82/2005 Coll. on illegal work and illegal employment and amending certain acts for a period of five years from the violation of this prohibition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</si>
</sst>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quot;€&quot;"/>
  </numFmts>
  <fonts count="62" x14ac:knownFonts="1">
    <font>
      <sz val="10"/>
      <name val="Arial"/>
    </font>
    <font>
      <sz val="10"/>
      <name val="Arial"/>
      <family val="2"/>
      <charset val="238"/>
    </font>
    <font>
      <sz val="8"/>
      <name val="Arial"/>
      <family val="2"/>
      <charset val="238"/>
    </font>
    <font>
      <sz val="10"/>
      <name val="Arial"/>
      <family val="2"/>
    </font>
    <font>
      <sz val="12"/>
      <name val="Arial"/>
      <family val="2"/>
      <charset val="238"/>
    </font>
    <font>
      <u/>
      <sz val="10"/>
      <color indexed="12"/>
      <name val="Arial"/>
      <family val="2"/>
      <charset val="238"/>
    </font>
    <font>
      <sz val="10"/>
      <name val="Arial"/>
      <family val="2"/>
      <charset val="238"/>
    </font>
    <font>
      <b/>
      <sz val="10"/>
      <name val="Arial"/>
      <family val="2"/>
      <charset val="238"/>
    </font>
    <font>
      <sz val="9"/>
      <name val="Arial"/>
      <family val="2"/>
      <charset val="238"/>
    </font>
    <font>
      <b/>
      <sz val="9"/>
      <name val="Arial"/>
      <family val="2"/>
      <charset val="238"/>
    </font>
    <font>
      <sz val="11"/>
      <name val="Arial"/>
      <family val="2"/>
    </font>
    <font>
      <sz val="10"/>
      <name val="Calibri"/>
      <family val="2"/>
      <charset val="238"/>
    </font>
    <font>
      <sz val="10"/>
      <name val="Arial"/>
      <family val="2"/>
      <charset val="238"/>
    </font>
    <font>
      <b/>
      <sz val="8"/>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1"/>
      <name val="Arial"/>
      <family val="2"/>
      <charset val="238"/>
    </font>
    <font>
      <b/>
      <i/>
      <sz val="10"/>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sz val="8"/>
      <color rgb="FFFF0000"/>
      <name val="Arial"/>
      <family val="2"/>
      <charset val="238"/>
    </font>
    <font>
      <sz val="14"/>
      <name val="Arial"/>
      <family val="2"/>
      <charset val="238"/>
    </font>
    <font>
      <u/>
      <sz val="10"/>
      <name val="Arial"/>
      <family val="2"/>
      <charset val="238"/>
    </font>
    <font>
      <strike/>
      <sz val="9"/>
      <name val="Arial"/>
      <family val="2"/>
      <charset val="238"/>
    </font>
    <font>
      <i/>
      <sz val="8"/>
      <name val="Arial"/>
      <family val="2"/>
      <charset val="238"/>
    </font>
    <font>
      <b/>
      <sz val="18"/>
      <name val="Arial"/>
      <family val="2"/>
      <charset val="238"/>
    </font>
    <font>
      <i/>
      <sz val="10"/>
      <name val="Arial"/>
      <family val="2"/>
      <charset val="238"/>
    </font>
    <font>
      <b/>
      <sz val="12"/>
      <name val="Arial"/>
      <family val="2"/>
      <charset val="238"/>
    </font>
    <font>
      <sz val="10"/>
      <name val="Symbol"/>
      <family val="1"/>
      <charset val="23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0"/>
        <bgColor theme="0"/>
      </patternFill>
    </fill>
    <fill>
      <patternFill patternType="solid">
        <fgColor theme="3" tint="0.39997558519241921"/>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1">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43" fontId="33" fillId="0" borderId="0" applyFont="0" applyFill="0" applyBorder="0" applyAlignment="0" applyProtection="0"/>
    <xf numFmtId="0" fontId="16" fillId="4" borderId="0" applyNumberFormat="0" applyBorder="0" applyAlignment="0" applyProtection="0"/>
    <xf numFmtId="0" fontId="5" fillId="0" borderId="0" applyNumberFormat="0" applyFill="0" applyBorder="0" applyAlignment="0" applyProtection="0">
      <alignment vertical="top"/>
      <protection locked="0"/>
    </xf>
    <xf numFmtId="0" fontId="17" fillId="16" borderId="1" applyNumberFormat="0" applyAlignment="0" applyProtection="0"/>
    <xf numFmtId="0" fontId="18" fillId="0" borderId="2"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17" borderId="0" applyNumberFormat="0" applyBorder="0" applyAlignment="0" applyProtection="0"/>
    <xf numFmtId="0" fontId="3" fillId="0" borderId="0"/>
    <xf numFmtId="0" fontId="10" fillId="0" borderId="0">
      <alignment vertical="top" wrapText="1"/>
    </xf>
    <xf numFmtId="0" fontId="6" fillId="0" borderId="0"/>
    <xf numFmtId="0" fontId="33" fillId="0" borderId="0"/>
    <xf numFmtId="0" fontId="12" fillId="0" borderId="0"/>
    <xf numFmtId="0" fontId="12" fillId="0" borderId="0"/>
    <xf numFmtId="9" fontId="33" fillId="0" borderId="0" applyFont="0" applyFill="0" applyBorder="0" applyAlignment="0" applyProtection="0"/>
    <xf numFmtId="0" fontId="1" fillId="18" borderId="5" applyNumberFormat="0" applyFont="0" applyAlignment="0" applyProtection="0"/>
    <xf numFmtId="0" fontId="22" fillId="0" borderId="6" applyNumberFormat="0" applyFill="0" applyAlignment="0" applyProtection="0"/>
    <xf numFmtId="0" fontId="23" fillId="0" borderId="7"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7" borderId="8" applyNumberFormat="0" applyAlignment="0" applyProtection="0"/>
    <xf numFmtId="0" fontId="27" fillId="19" borderId="8" applyNumberFormat="0" applyAlignment="0" applyProtection="0"/>
    <xf numFmtId="0" fontId="28" fillId="19" borderId="9" applyNumberFormat="0" applyAlignment="0" applyProtection="0"/>
    <xf numFmtId="0" fontId="29" fillId="0" borderId="0" applyNumberFormat="0" applyFill="0" applyBorder="0" applyAlignment="0" applyProtection="0"/>
    <xf numFmtId="0" fontId="30" fillId="3"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23" borderId="0" applyNumberFormat="0" applyBorder="0" applyAlignment="0" applyProtection="0"/>
  </cellStyleXfs>
  <cellXfs count="640">
    <xf numFmtId="0" fontId="0" fillId="0" borderId="0" xfId="0"/>
    <xf numFmtId="0" fontId="2" fillId="0" borderId="0" xfId="0" applyFont="1" applyAlignment="1">
      <alignment vertical="center"/>
    </xf>
    <xf numFmtId="0" fontId="1" fillId="0" borderId="0" xfId="0" applyFont="1" applyAlignment="1" applyProtection="1">
      <alignment vertical="center"/>
    </xf>
    <xf numFmtId="0" fontId="4" fillId="25" borderId="14" xfId="0" applyFont="1" applyFill="1" applyBorder="1" applyAlignment="1" applyProtection="1">
      <alignment vertical="center"/>
    </xf>
    <xf numFmtId="0" fontId="4" fillId="25" borderId="12" xfId="0" applyFont="1" applyFill="1" applyBorder="1" applyAlignment="1" applyProtection="1">
      <alignment vertical="center"/>
    </xf>
    <xf numFmtId="0" fontId="4" fillId="25" borderId="15" xfId="0" applyFont="1" applyFill="1" applyBorder="1" applyAlignment="1" applyProtection="1">
      <alignment vertical="center"/>
    </xf>
    <xf numFmtId="0" fontId="11" fillId="0" borderId="0"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14" fontId="2" fillId="0" borderId="11" xfId="0" applyNumberFormat="1" applyFont="1" applyBorder="1" applyAlignment="1" applyProtection="1">
      <alignment vertical="center"/>
    </xf>
    <xf numFmtId="0" fontId="4" fillId="0" borderId="0" xfId="0" applyFont="1" applyFill="1" applyBorder="1" applyAlignment="1" applyProtection="1">
      <alignment horizontal="left" vertical="center"/>
    </xf>
    <xf numFmtId="0" fontId="31" fillId="25" borderId="14" xfId="0" applyFont="1" applyFill="1" applyBorder="1" applyAlignment="1" applyProtection="1">
      <alignment horizontal="left" vertical="center"/>
    </xf>
    <xf numFmtId="0" fontId="8" fillId="0" borderId="19" xfId="0" applyFont="1" applyFill="1" applyBorder="1" applyAlignment="1" applyProtection="1">
      <alignment horizontal="center" vertical="center"/>
    </xf>
    <xf numFmtId="0" fontId="9" fillId="0" borderId="19"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7" fillId="0" borderId="10" xfId="0" applyFont="1" applyFill="1" applyBorder="1" applyAlignment="1" applyProtection="1">
      <alignment vertical="center"/>
    </xf>
    <xf numFmtId="0" fontId="7" fillId="0" borderId="10" xfId="0" applyFont="1" applyFill="1" applyBorder="1" applyAlignment="1" applyProtection="1">
      <alignment horizontal="left" vertical="center"/>
    </xf>
    <xf numFmtId="0" fontId="7" fillId="0" borderId="14" xfId="0" applyFont="1" applyFill="1" applyBorder="1" applyAlignment="1" applyProtection="1">
      <alignment horizontal="left" vertical="center"/>
    </xf>
    <xf numFmtId="0" fontId="2" fillId="0" borderId="0" xfId="0" applyFont="1" applyAlignment="1">
      <alignment wrapText="1"/>
    </xf>
    <xf numFmtId="0" fontId="2" fillId="0" borderId="0" xfId="0" applyFont="1" applyFill="1" applyAlignment="1">
      <alignment vertical="center"/>
    </xf>
    <xf numFmtId="0" fontId="13" fillId="0" borderId="19" xfId="30" applyFont="1" applyFill="1" applyBorder="1" applyAlignment="1" applyProtection="1">
      <alignment vertical="center" wrapText="1"/>
    </xf>
    <xf numFmtId="0" fontId="13" fillId="0" borderId="19" xfId="30" applyFont="1" applyFill="1" applyBorder="1" applyAlignment="1" applyProtection="1">
      <alignment horizontal="center" vertical="center" wrapText="1"/>
    </xf>
    <xf numFmtId="0" fontId="2" fillId="0" borderId="11" xfId="30" applyFont="1" applyFill="1" applyBorder="1" applyAlignment="1" applyProtection="1">
      <alignment horizontal="right" vertical="center" wrapText="1"/>
    </xf>
    <xf numFmtId="14" fontId="2" fillId="0" borderId="0" xfId="0" applyNumberFormat="1" applyFont="1" applyBorder="1" applyAlignment="1" applyProtection="1">
      <alignment vertical="center"/>
    </xf>
    <xf numFmtId="0" fontId="35" fillId="0" borderId="0" xfId="0" applyFont="1" applyAlignment="1">
      <alignment vertical="center"/>
    </xf>
    <xf numFmtId="0" fontId="36" fillId="0" borderId="0" xfId="0"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xf>
    <xf numFmtId="0" fontId="7" fillId="0" borderId="18" xfId="0" applyFont="1" applyFill="1" applyBorder="1" applyAlignment="1" applyProtection="1">
      <alignment horizontal="right" vertical="center" wrapText="1"/>
    </xf>
    <xf numFmtId="0" fontId="9" fillId="0" borderId="0" xfId="0" applyFont="1" applyFill="1" applyBorder="1" applyAlignment="1" applyProtection="1">
      <alignment horizontal="center" vertical="center" wrapText="1"/>
    </xf>
    <xf numFmtId="0" fontId="7" fillId="0" borderId="13"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2" fillId="0" borderId="0" xfId="0" applyFont="1" applyAlignment="1"/>
    <xf numFmtId="0" fontId="2" fillId="0" borderId="0" xfId="30" applyFont="1" applyBorder="1" applyAlignment="1" applyProtection="1">
      <alignment vertical="center"/>
    </xf>
    <xf numFmtId="0" fontId="13" fillId="0" borderId="0" xfId="30" applyFont="1" applyBorder="1" applyAlignment="1" applyProtection="1">
      <alignment vertical="center"/>
    </xf>
    <xf numFmtId="0" fontId="34" fillId="0" borderId="0" xfId="30" applyFont="1" applyBorder="1" applyAlignment="1" applyProtection="1">
      <alignment vertical="center"/>
    </xf>
    <xf numFmtId="3" fontId="8" fillId="0" borderId="19" xfId="0" applyNumberFormat="1" applyFont="1" applyBorder="1" applyAlignment="1" applyProtection="1">
      <alignment vertical="center"/>
    </xf>
    <xf numFmtId="10" fontId="8" fillId="0" borderId="19" xfId="0" applyNumberFormat="1" applyFont="1" applyBorder="1" applyAlignment="1" applyProtection="1">
      <alignment vertical="center"/>
    </xf>
    <xf numFmtId="0" fontId="7" fillId="0" borderId="10" xfId="0" applyFont="1" applyBorder="1" applyAlignment="1" applyProtection="1">
      <alignment vertical="center"/>
    </xf>
    <xf numFmtId="0" fontId="13" fillId="0" borderId="0" xfId="0" applyFont="1" applyAlignment="1"/>
    <xf numFmtId="0" fontId="2" fillId="0" borderId="0" xfId="32" applyFont="1" applyAlignment="1"/>
    <xf numFmtId="0" fontId="13" fillId="0" borderId="0" xfId="32" applyFont="1" applyAlignment="1"/>
    <xf numFmtId="0" fontId="2" fillId="0" borderId="0" xfId="0" applyFont="1" applyAlignment="1">
      <alignment horizontal="left"/>
    </xf>
    <xf numFmtId="49" fontId="2" fillId="0" borderId="0" xfId="0" applyNumberFormat="1" applyFont="1" applyAlignment="1">
      <alignment vertical="top"/>
    </xf>
    <xf numFmtId="49" fontId="2" fillId="0" borderId="0" xfId="0" applyNumberFormat="1" applyFont="1" applyAlignment="1">
      <alignment vertical="center"/>
    </xf>
    <xf numFmtId="0" fontId="8" fillId="0" borderId="0" xfId="0" applyFont="1" applyBorder="1" applyAlignment="1" applyProtection="1">
      <alignment horizontal="right" vertical="center" wrapText="1"/>
    </xf>
    <xf numFmtId="0" fontId="4" fillId="25" borderId="14" xfId="0" applyFont="1" applyFill="1" applyBorder="1" applyAlignment="1" applyProtection="1">
      <alignment horizontal="left" vertical="center"/>
    </xf>
    <xf numFmtId="0" fontId="7" fillId="0" borderId="10" xfId="0" applyFont="1" applyBorder="1" applyProtection="1"/>
    <xf numFmtId="0" fontId="8" fillId="0" borderId="0" xfId="0" applyFont="1" applyBorder="1" applyAlignment="1" applyProtection="1">
      <alignment vertical="center" wrapText="1"/>
    </xf>
    <xf numFmtId="0" fontId="8" fillId="0" borderId="0" xfId="0" applyFont="1" applyBorder="1" applyAlignment="1" applyProtection="1">
      <alignment horizontal="right" vertical="center" indent="1"/>
    </xf>
    <xf numFmtId="10" fontId="8" fillId="27" borderId="19" xfId="0" applyNumberFormat="1" applyFont="1" applyFill="1" applyBorder="1" applyAlignment="1" applyProtection="1">
      <alignment vertical="center"/>
    </xf>
    <xf numFmtId="0" fontId="1" fillId="0" borderId="10" xfId="0" applyFont="1" applyBorder="1" applyAlignment="1" applyProtection="1">
      <alignment vertical="center" wrapText="1"/>
    </xf>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 fillId="28" borderId="19" xfId="0" applyFont="1" applyFill="1" applyBorder="1" applyAlignment="1" applyProtection="1">
      <alignment horizontal="center" vertical="center" wrapText="1"/>
      <protection locked="0"/>
    </xf>
    <xf numFmtId="0" fontId="1" fillId="28" borderId="19" xfId="0" applyFont="1" applyFill="1" applyBorder="1" applyAlignment="1" applyProtection="1">
      <alignment vertical="center" wrapText="1"/>
      <protection locked="0"/>
    </xf>
    <xf numFmtId="3" fontId="8" fillId="0" borderId="0" xfId="0" applyNumberFormat="1" applyFont="1" applyBorder="1" applyAlignment="1" applyProtection="1">
      <alignment vertical="center"/>
    </xf>
    <xf numFmtId="0" fontId="2" fillId="0" borderId="0" xfId="0" applyNumberFormat="1" applyFont="1" applyBorder="1" applyAlignment="1" applyProtection="1">
      <alignment vertical="center"/>
    </xf>
    <xf numFmtId="0" fontId="0" fillId="0" borderId="0" xfId="0" applyAlignment="1">
      <alignment vertical="center"/>
    </xf>
    <xf numFmtId="0" fontId="13" fillId="0" borderId="0" xfId="0" applyFont="1" applyBorder="1" applyAlignment="1">
      <alignment vertical="center"/>
    </xf>
    <xf numFmtId="0" fontId="2" fillId="0" borderId="0" xfId="0" applyNumberFormat="1" applyFont="1" applyBorder="1" applyAlignment="1">
      <alignment vertical="center"/>
    </xf>
    <xf numFmtId="0" fontId="2" fillId="0" borderId="0" xfId="0" applyFont="1" applyBorder="1" applyAlignment="1">
      <alignment vertical="center"/>
    </xf>
    <xf numFmtId="0" fontId="49" fillId="0" borderId="0" xfId="0" applyFont="1" applyBorder="1" applyAlignment="1">
      <alignment horizontal="center" vertical="center"/>
    </xf>
    <xf numFmtId="0" fontId="49" fillId="0" borderId="0" xfId="0" applyFont="1" applyBorder="1" applyAlignment="1">
      <alignment horizontal="centerContinuous" vertical="center"/>
    </xf>
    <xf numFmtId="0" fontId="7" fillId="0" borderId="0" xfId="0" applyFont="1" applyBorder="1" applyAlignment="1">
      <alignment horizontal="centerContinuous" vertical="center"/>
    </xf>
    <xf numFmtId="0" fontId="2" fillId="0" borderId="0" xfId="0" applyNumberFormat="1" applyFont="1" applyBorder="1" applyAlignment="1">
      <alignment horizontal="center" vertical="center"/>
    </xf>
    <xf numFmtId="0" fontId="2" fillId="0" borderId="0" xfId="0" applyFont="1" applyAlignment="1">
      <alignment horizontal="center" vertical="center"/>
    </xf>
    <xf numFmtId="0" fontId="2" fillId="28" borderId="19" xfId="30" applyFont="1" applyFill="1" applyBorder="1" applyAlignment="1" applyProtection="1">
      <alignment vertical="center" wrapText="1"/>
      <protection locked="0"/>
    </xf>
    <xf numFmtId="0" fontId="2" fillId="28" borderId="19" xfId="30" applyFont="1" applyFill="1" applyBorder="1" applyAlignment="1" applyProtection="1">
      <alignment horizontal="center" vertical="center" wrapText="1"/>
      <protection locked="0"/>
    </xf>
    <xf numFmtId="0" fontId="2" fillId="28" borderId="19" xfId="30" applyFont="1" applyFill="1" applyBorder="1" applyAlignment="1" applyProtection="1">
      <alignment wrapText="1"/>
      <protection locked="0"/>
    </xf>
    <xf numFmtId="14" fontId="2" fillId="28" borderId="19" xfId="30" applyNumberFormat="1" applyFont="1" applyFill="1" applyBorder="1" applyAlignment="1" applyProtection="1">
      <alignment vertical="center" wrapText="1"/>
      <protection locked="0"/>
    </xf>
    <xf numFmtId="0" fontId="2" fillId="28" borderId="19" xfId="0" applyFont="1" applyFill="1" applyBorder="1" applyAlignment="1" applyProtection="1">
      <alignment wrapText="1"/>
      <protection locked="0"/>
    </xf>
    <xf numFmtId="0" fontId="37" fillId="0" borderId="0" xfId="31" applyFont="1" applyBorder="1" applyAlignment="1" applyProtection="1">
      <alignment horizontal="left" vertical="center"/>
    </xf>
    <xf numFmtId="0" fontId="38" fillId="0" borderId="0" xfId="31" applyFont="1" applyBorder="1" applyAlignment="1" applyProtection="1">
      <alignment vertical="center"/>
    </xf>
    <xf numFmtId="0" fontId="38" fillId="0" borderId="0" xfId="31" applyFont="1" applyBorder="1" applyAlignment="1" applyProtection="1">
      <alignment vertical="center" wrapText="1"/>
    </xf>
    <xf numFmtId="0" fontId="39" fillId="0" borderId="0" xfId="31" applyFont="1" applyBorder="1" applyAlignment="1" applyProtection="1">
      <alignment horizontal="center" vertical="center" wrapText="1"/>
    </xf>
    <xf numFmtId="0" fontId="2" fillId="0" borderId="0" xfId="0" applyFont="1" applyAlignment="1" applyProtection="1"/>
    <xf numFmtId="0" fontId="37" fillId="0" borderId="29" xfId="31" applyFont="1" applyBorder="1" applyAlignment="1" applyProtection="1">
      <alignment horizontal="right" vertical="center"/>
    </xf>
    <xf numFmtId="0" fontId="40" fillId="30" borderId="29" xfId="31" applyFont="1" applyFill="1" applyBorder="1" applyAlignment="1" applyProtection="1">
      <alignment vertical="center"/>
    </xf>
    <xf numFmtId="0" fontId="37" fillId="0" borderId="0" xfId="31" applyFont="1" applyBorder="1" applyAlignment="1" applyProtection="1">
      <alignment horizontal="right" vertical="center"/>
    </xf>
    <xf numFmtId="0" fontId="37" fillId="0" borderId="0" xfId="31" applyFont="1" applyFill="1" applyBorder="1" applyAlignment="1" applyProtection="1">
      <alignment vertical="center" wrapText="1"/>
    </xf>
    <xf numFmtId="0" fontId="41" fillId="0" borderId="0" xfId="31" applyFont="1" applyFill="1" applyBorder="1" applyAlignment="1" applyProtection="1">
      <alignment vertical="center" wrapText="1"/>
    </xf>
    <xf numFmtId="0" fontId="38" fillId="0" borderId="0" xfId="31" applyFont="1" applyBorder="1" applyAlignment="1" applyProtection="1">
      <alignment horizontal="right" vertical="center" wrapText="1"/>
    </xf>
    <xf numFmtId="0" fontId="37" fillId="30" borderId="29" xfId="31" applyFont="1" applyFill="1" applyBorder="1" applyAlignment="1" applyProtection="1">
      <alignment horizontal="center" vertical="center" wrapText="1"/>
    </xf>
    <xf numFmtId="0" fontId="40" fillId="0" borderId="0" xfId="31" applyFont="1" applyBorder="1" applyAlignment="1" applyProtection="1">
      <alignment vertical="center"/>
    </xf>
    <xf numFmtId="0" fontId="38" fillId="30" borderId="29" xfId="31" applyFont="1" applyFill="1" applyBorder="1" applyAlignment="1" applyProtection="1">
      <alignment horizontal="center" vertical="center" wrapText="1"/>
    </xf>
    <xf numFmtId="0" fontId="37" fillId="32" borderId="30" xfId="31" applyFont="1" applyFill="1" applyBorder="1" applyAlignment="1" applyProtection="1">
      <alignment vertical="center"/>
    </xf>
    <xf numFmtId="0" fontId="37" fillId="32" borderId="28" xfId="31" applyFont="1" applyFill="1" applyBorder="1" applyAlignment="1" applyProtection="1">
      <alignment vertical="center"/>
    </xf>
    <xf numFmtId="0" fontId="2" fillId="0" borderId="0" xfId="0" applyFont="1" applyProtection="1"/>
    <xf numFmtId="0" fontId="42" fillId="32" borderId="28" xfId="31" applyFont="1" applyFill="1" applyBorder="1" applyAlignment="1" applyProtection="1">
      <alignment vertical="center"/>
    </xf>
    <xf numFmtId="0" fontId="38" fillId="32" borderId="27" xfId="31" applyFont="1" applyFill="1" applyBorder="1" applyAlignment="1" applyProtection="1">
      <alignment vertical="center" wrapText="1"/>
    </xf>
    <xf numFmtId="0" fontId="37" fillId="0" borderId="0" xfId="31" applyFont="1" applyFill="1" applyBorder="1" applyAlignment="1" applyProtection="1">
      <alignment horizontal="left" vertical="center"/>
    </xf>
    <xf numFmtId="0" fontId="43" fillId="33" borderId="36" xfId="31" applyFont="1" applyFill="1" applyBorder="1" applyAlignment="1" applyProtection="1">
      <alignment horizontal="center" vertical="center" wrapText="1"/>
    </xf>
    <xf numFmtId="0" fontId="38" fillId="30" borderId="30" xfId="31" applyFont="1" applyFill="1" applyBorder="1" applyAlignment="1" applyProtection="1">
      <alignment horizontal="left" vertical="center" wrapText="1"/>
    </xf>
    <xf numFmtId="0" fontId="44" fillId="30" borderId="27" xfId="31" applyFont="1" applyFill="1" applyBorder="1" applyAlignment="1" applyProtection="1">
      <alignment horizontal="left" vertical="center"/>
    </xf>
    <xf numFmtId="0" fontId="37" fillId="32" borderId="29" xfId="31" applyFont="1" applyFill="1" applyBorder="1" applyAlignment="1" applyProtection="1">
      <alignment horizontal="center" vertical="center"/>
    </xf>
    <xf numFmtId="0" fontId="37" fillId="0" borderId="30" xfId="31" applyFont="1" applyBorder="1" applyAlignment="1" applyProtection="1">
      <alignment horizontal="left" vertical="center" wrapText="1"/>
    </xf>
    <xf numFmtId="0" fontId="34" fillId="0" borderId="27" xfId="0" applyFont="1" applyBorder="1" applyAlignment="1" applyProtection="1">
      <alignment horizontal="left" vertical="center"/>
    </xf>
    <xf numFmtId="0" fontId="37" fillId="0" borderId="30" xfId="31" applyFont="1" applyBorder="1" applyAlignment="1" applyProtection="1">
      <alignment horizontal="left" vertical="center"/>
    </xf>
    <xf numFmtId="0" fontId="37" fillId="0" borderId="27" xfId="31" applyFont="1" applyBorder="1" applyAlignment="1" applyProtection="1">
      <alignment horizontal="left" vertical="center"/>
    </xf>
    <xf numFmtId="0" fontId="43" fillId="33" borderId="37" xfId="31" applyFont="1" applyFill="1" applyBorder="1" applyAlignment="1" applyProtection="1">
      <alignment horizontal="right" vertical="center" wrapText="1"/>
    </xf>
    <xf numFmtId="0" fontId="43" fillId="33" borderId="37" xfId="31" applyFont="1" applyFill="1" applyBorder="1" applyAlignment="1" applyProtection="1">
      <alignment horizontal="center" vertical="center" wrapText="1"/>
    </xf>
    <xf numFmtId="0" fontId="43" fillId="33" borderId="38" xfId="31" applyFont="1" applyFill="1" applyBorder="1" applyAlignment="1" applyProtection="1">
      <alignment horizontal="center" vertical="center" wrapText="1"/>
    </xf>
    <xf numFmtId="43" fontId="43" fillId="33" borderId="31" xfId="19" applyFont="1" applyFill="1" applyBorder="1" applyAlignment="1" applyProtection="1">
      <alignment horizontal="center" vertical="center" wrapText="1"/>
    </xf>
    <xf numFmtId="0" fontId="43" fillId="33" borderId="32" xfId="31" applyFont="1" applyFill="1" applyBorder="1" applyAlignment="1" applyProtection="1">
      <alignment horizontal="left" vertical="center" wrapText="1"/>
    </xf>
    <xf numFmtId="0" fontId="48" fillId="33" borderId="32" xfId="31" applyFont="1" applyFill="1" applyBorder="1" applyAlignment="1" applyProtection="1">
      <alignment horizontal="center" vertical="center" wrapText="1"/>
    </xf>
    <xf numFmtId="0" fontId="43" fillId="33" borderId="32" xfId="31" applyFont="1" applyFill="1" applyBorder="1" applyAlignment="1" applyProtection="1">
      <alignment horizontal="center" vertical="center" wrapText="1"/>
    </xf>
    <xf numFmtId="43" fontId="43" fillId="33" borderId="33" xfId="19" applyFont="1" applyFill="1" applyBorder="1" applyAlignment="1" applyProtection="1">
      <alignment horizontal="center" vertical="center" wrapText="1"/>
    </xf>
    <xf numFmtId="0" fontId="45" fillId="34" borderId="30" xfId="31" applyFont="1" applyFill="1" applyBorder="1" applyAlignment="1" applyProtection="1">
      <alignment vertical="center" wrapText="1"/>
    </xf>
    <xf numFmtId="3" fontId="46" fillId="0" borderId="33" xfId="31" applyNumberFormat="1" applyFont="1" applyBorder="1" applyAlignment="1" applyProtection="1">
      <alignment horizontal="right" vertical="center" wrapText="1"/>
    </xf>
    <xf numFmtId="3" fontId="35" fillId="30" borderId="34" xfId="31" applyNumberFormat="1" applyFont="1" applyFill="1" applyBorder="1" applyAlignment="1" applyProtection="1">
      <alignment horizontal="center" vertical="center" wrapText="1"/>
    </xf>
    <xf numFmtId="9" fontId="35" fillId="30" borderId="33" xfId="34" applyFont="1" applyFill="1" applyBorder="1" applyAlignment="1" applyProtection="1">
      <alignment horizontal="center" vertical="center"/>
    </xf>
    <xf numFmtId="0" fontId="46" fillId="28" borderId="28" xfId="31" applyFont="1" applyFill="1" applyBorder="1" applyAlignment="1" applyProtection="1">
      <alignment horizontal="right" vertical="center" wrapText="1"/>
    </xf>
    <xf numFmtId="0" fontId="46" fillId="28" borderId="27" xfId="31" applyFont="1" applyFill="1" applyBorder="1" applyAlignment="1" applyProtection="1">
      <alignment horizontal="right" vertical="center" wrapText="1"/>
    </xf>
    <xf numFmtId="0" fontId="35" fillId="30" borderId="34" xfId="31" applyFont="1" applyFill="1" applyBorder="1" applyAlignment="1" applyProtection="1">
      <alignment horizontal="center" vertical="center" wrapText="1"/>
    </xf>
    <xf numFmtId="3" fontId="47" fillId="30" borderId="33" xfId="31" applyNumberFormat="1" applyFont="1" applyFill="1" applyBorder="1" applyAlignment="1" applyProtection="1">
      <alignment vertical="center" wrapText="1"/>
    </xf>
    <xf numFmtId="3" fontId="35" fillId="30" borderId="34" xfId="31" applyNumberFormat="1" applyFont="1" applyFill="1" applyBorder="1" applyAlignment="1" applyProtection="1">
      <alignment horizontal="right" vertical="center" wrapText="1"/>
    </xf>
    <xf numFmtId="9" fontId="36" fillId="0" borderId="35" xfId="34" applyFont="1" applyBorder="1" applyAlignment="1" applyProtection="1">
      <alignment horizontal="right" vertical="center"/>
    </xf>
    <xf numFmtId="9" fontId="47" fillId="30" borderId="33" xfId="34" applyFont="1" applyFill="1" applyBorder="1" applyAlignment="1" applyProtection="1">
      <alignment horizontal="right" vertical="center" wrapText="1"/>
    </xf>
    <xf numFmtId="9" fontId="35" fillId="30" borderId="34" xfId="31" applyNumberFormat="1" applyFont="1" applyFill="1" applyBorder="1" applyAlignment="1" applyProtection="1">
      <alignment horizontal="right" vertical="center" wrapText="1"/>
    </xf>
    <xf numFmtId="9" fontId="36" fillId="0" borderId="0" xfId="34" applyFont="1" applyBorder="1" applyAlignment="1" applyProtection="1">
      <alignment horizontal="right" vertical="center"/>
    </xf>
    <xf numFmtId="0" fontId="2" fillId="28" borderId="19" xfId="30" applyFont="1" applyFill="1" applyBorder="1" applyAlignment="1" applyProtection="1">
      <alignment horizontal="center" wrapText="1"/>
      <protection locked="0"/>
    </xf>
    <xf numFmtId="0" fontId="2" fillId="28" borderId="19" xfId="0" applyFont="1" applyFill="1" applyBorder="1" applyAlignment="1" applyProtection="1">
      <alignment horizontal="center" wrapText="1"/>
      <protection locked="0"/>
    </xf>
    <xf numFmtId="3" fontId="8" fillId="28" borderId="19" xfId="0" applyNumberFormat="1" applyFont="1" applyFill="1" applyBorder="1" applyAlignment="1" applyProtection="1">
      <alignment horizontal="center" vertical="center" wrapText="1"/>
      <protection locked="0"/>
    </xf>
    <xf numFmtId="3" fontId="8" fillId="28" borderId="19" xfId="0" applyNumberFormat="1" applyFont="1" applyFill="1" applyBorder="1" applyAlignment="1" applyProtection="1">
      <alignment horizontal="center" vertical="center"/>
      <protection locked="0"/>
    </xf>
    <xf numFmtId="0" fontId="8" fillId="0" borderId="0" xfId="0" applyFont="1" applyBorder="1" applyAlignment="1" applyProtection="1">
      <alignment horizontal="right" vertical="center"/>
    </xf>
    <xf numFmtId="0" fontId="2" fillId="37" borderId="0" xfId="0" applyFont="1" applyFill="1" applyAlignment="1"/>
    <xf numFmtId="0" fontId="2" fillId="35" borderId="19" xfId="30" applyFont="1" applyFill="1" applyBorder="1" applyAlignment="1" applyProtection="1">
      <alignment horizontal="center" vertical="center" wrapText="1"/>
    </xf>
    <xf numFmtId="164" fontId="2" fillId="0" borderId="0" xfId="0" applyNumberFormat="1" applyFont="1" applyBorder="1" applyAlignment="1">
      <alignment horizontal="center" vertical="center"/>
    </xf>
    <xf numFmtId="0" fontId="2" fillId="0" borderId="14" xfId="0" applyFont="1" applyBorder="1" applyAlignment="1">
      <alignment vertical="center"/>
    </xf>
    <xf numFmtId="0" fontId="13" fillId="0" borderId="12" xfId="0" applyFont="1" applyBorder="1" applyAlignment="1">
      <alignment vertical="center"/>
    </xf>
    <xf numFmtId="0" fontId="2" fillId="0" borderId="12" xfId="0" applyNumberFormat="1" applyFont="1" applyBorder="1" applyAlignment="1">
      <alignment vertical="center"/>
    </xf>
    <xf numFmtId="0" fontId="2" fillId="0" borderId="12" xfId="0" applyFont="1" applyBorder="1" applyAlignment="1">
      <alignment vertical="center"/>
    </xf>
    <xf numFmtId="164" fontId="2" fillId="0" borderId="12" xfId="0" applyNumberFormat="1" applyFont="1" applyBorder="1" applyAlignment="1">
      <alignment horizontal="center" vertical="center"/>
    </xf>
    <xf numFmtId="0" fontId="2" fillId="0" borderId="10" xfId="0" applyFont="1" applyBorder="1" applyAlignment="1">
      <alignment vertical="center"/>
    </xf>
    <xf numFmtId="0" fontId="2" fillId="0" borderId="39" xfId="0" applyFont="1" applyBorder="1" applyAlignment="1">
      <alignment vertical="center"/>
    </xf>
    <xf numFmtId="0" fontId="13" fillId="0" borderId="40" xfId="0" applyFont="1" applyBorder="1" applyAlignment="1">
      <alignment vertical="center"/>
    </xf>
    <xf numFmtId="0" fontId="2" fillId="0" borderId="40" xfId="0" applyNumberFormat="1" applyFont="1" applyBorder="1" applyAlignment="1">
      <alignment vertical="center"/>
    </xf>
    <xf numFmtId="0" fontId="2" fillId="0" borderId="40" xfId="0" applyFont="1" applyBorder="1" applyAlignment="1">
      <alignment vertical="center"/>
    </xf>
    <xf numFmtId="164" fontId="13" fillId="0" borderId="40" xfId="0" applyNumberFormat="1" applyFont="1" applyBorder="1" applyAlignment="1">
      <alignment horizontal="center" vertical="center"/>
    </xf>
    <xf numFmtId="0" fontId="2" fillId="0" borderId="15" xfId="0" applyNumberFormat="1" applyFont="1" applyBorder="1" applyAlignment="1">
      <alignment vertical="center"/>
    </xf>
    <xf numFmtId="0" fontId="2" fillId="0" borderId="41" xfId="0" applyNumberFormat="1" applyFont="1" applyBorder="1" applyAlignment="1">
      <alignment vertical="center"/>
    </xf>
    <xf numFmtId="0" fontId="2" fillId="0" borderId="42" xfId="0" applyNumberFormat="1" applyFont="1" applyBorder="1" applyAlignment="1">
      <alignment vertical="center"/>
    </xf>
    <xf numFmtId="10" fontId="38" fillId="30" borderId="29" xfId="31" applyNumberFormat="1" applyFont="1" applyFill="1" applyBorder="1" applyAlignment="1" applyProtection="1">
      <alignment horizontal="center" vertical="center" wrapText="1"/>
    </xf>
    <xf numFmtId="0" fontId="46" fillId="28" borderId="43" xfId="31" applyFont="1" applyFill="1" applyBorder="1" applyAlignment="1" applyProtection="1">
      <alignment horizontal="right" vertical="center" wrapText="1"/>
    </xf>
    <xf numFmtId="0" fontId="46" fillId="28" borderId="34" xfId="31" applyFont="1" applyFill="1" applyBorder="1" applyAlignment="1" applyProtection="1">
      <alignment horizontal="right" vertical="center" wrapText="1"/>
    </xf>
    <xf numFmtId="0" fontId="43" fillId="33" borderId="31" xfId="31" applyFont="1" applyFill="1" applyBorder="1" applyAlignment="1" applyProtection="1">
      <alignment horizontal="center" vertical="center" wrapText="1"/>
    </xf>
    <xf numFmtId="0" fontId="43" fillId="33" borderId="33" xfId="31" applyFont="1" applyFill="1" applyBorder="1" applyAlignment="1" applyProtection="1">
      <alignment horizontal="center" vertical="center" wrapText="1"/>
    </xf>
    <xf numFmtId="0" fontId="37" fillId="32" borderId="30" xfId="31"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Fill="1" applyAlignment="1" applyProtection="1">
      <alignment vertical="center"/>
    </xf>
    <xf numFmtId="0" fontId="7" fillId="0" borderId="12" xfId="0" applyFont="1" applyFill="1" applyBorder="1" applyAlignment="1" applyProtection="1">
      <alignment vertical="center"/>
    </xf>
    <xf numFmtId="0" fontId="38" fillId="38" borderId="30" xfId="31" applyFont="1" applyFill="1" applyBorder="1" applyAlignment="1" applyProtection="1">
      <alignment vertical="center"/>
    </xf>
    <xf numFmtId="0" fontId="2" fillId="38" borderId="28" xfId="0" applyFont="1" applyFill="1" applyBorder="1" applyAlignment="1" applyProtection="1">
      <alignment vertical="center"/>
    </xf>
    <xf numFmtId="0" fontId="43" fillId="33" borderId="44" xfId="31" applyFont="1" applyFill="1" applyBorder="1" applyAlignment="1" applyProtection="1">
      <alignment horizontal="left" vertical="center" wrapText="1"/>
    </xf>
    <xf numFmtId="3" fontId="46" fillId="0" borderId="46" xfId="31" applyNumberFormat="1" applyFont="1" applyBorder="1" applyAlignment="1" applyProtection="1">
      <alignment horizontal="left" vertical="center" wrapText="1"/>
    </xf>
    <xf numFmtId="3" fontId="46" fillId="0" borderId="48" xfId="31" applyNumberFormat="1" applyFont="1" applyBorder="1" applyAlignment="1" applyProtection="1">
      <alignment horizontal="left" vertical="center" wrapText="1"/>
    </xf>
    <xf numFmtId="0" fontId="43" fillId="33" borderId="45" xfId="31" applyFont="1" applyFill="1" applyBorder="1" applyAlignment="1" applyProtection="1">
      <alignment horizontal="center" vertical="center" wrapText="1"/>
    </xf>
    <xf numFmtId="0" fontId="43" fillId="33" borderId="50" xfId="31" applyFont="1" applyFill="1" applyBorder="1" applyAlignment="1" applyProtection="1">
      <alignment horizontal="center" vertical="center" wrapText="1"/>
    </xf>
    <xf numFmtId="0" fontId="35" fillId="30" borderId="19" xfId="31" applyFont="1" applyFill="1" applyBorder="1" applyAlignment="1" applyProtection="1">
      <alignment horizontal="center" vertical="center" wrapText="1"/>
    </xf>
    <xf numFmtId="9" fontId="35" fillId="30" borderId="47" xfId="34" applyFont="1" applyFill="1" applyBorder="1" applyAlignment="1" applyProtection="1">
      <alignment horizontal="center" vertical="center"/>
    </xf>
    <xf numFmtId="0" fontId="35" fillId="30" borderId="51" xfId="31" applyFont="1" applyFill="1" applyBorder="1" applyAlignment="1" applyProtection="1">
      <alignment horizontal="center" vertical="center" wrapText="1"/>
    </xf>
    <xf numFmtId="9" fontId="35" fillId="30" borderId="49" xfId="34" applyFont="1" applyFill="1" applyBorder="1" applyAlignment="1" applyProtection="1">
      <alignment horizontal="center" vertical="center"/>
    </xf>
    <xf numFmtId="0" fontId="0" fillId="0" borderId="0" xfId="0" applyBorder="1"/>
    <xf numFmtId="0" fontId="7" fillId="0" borderId="14" xfId="0" applyFont="1" applyBorder="1" applyProtection="1"/>
    <xf numFmtId="0" fontId="8" fillId="36" borderId="19" xfId="0" applyFont="1" applyFill="1" applyBorder="1" applyAlignment="1" applyProtection="1">
      <alignment horizontal="center" vertical="center" wrapText="1"/>
      <protection locked="0"/>
    </xf>
    <xf numFmtId="9" fontId="2" fillId="37" borderId="0" xfId="0" applyNumberFormat="1" applyFont="1" applyFill="1" applyAlignment="1"/>
    <xf numFmtId="0" fontId="52" fillId="35" borderId="19" xfId="0" applyFont="1" applyFill="1" applyBorder="1" applyAlignment="1" applyProtection="1">
      <alignment horizontal="center" vertical="center" wrapText="1"/>
    </xf>
    <xf numFmtId="0" fontId="1" fillId="0" borderId="0" xfId="0" applyFont="1"/>
    <xf numFmtId="0" fontId="37" fillId="30" borderId="27" xfId="31" applyFont="1" applyFill="1" applyBorder="1" applyAlignment="1" applyProtection="1">
      <alignment horizontal="center" vertical="center"/>
    </xf>
    <xf numFmtId="0" fontId="37" fillId="32" borderId="27" xfId="31" applyFont="1" applyFill="1" applyBorder="1" applyAlignment="1" applyProtection="1">
      <alignment horizontal="center" vertical="center"/>
    </xf>
    <xf numFmtId="0" fontId="38" fillId="0" borderId="0" xfId="31" applyFont="1" applyFill="1" applyBorder="1" applyAlignment="1" applyProtection="1">
      <alignment vertical="center" wrapText="1"/>
    </xf>
    <xf numFmtId="0" fontId="2"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0" fontId="8" fillId="0" borderId="0" xfId="0" applyFont="1" applyFill="1" applyBorder="1" applyAlignment="1" applyProtection="1">
      <alignment horizontal="right" vertical="center" indent="1"/>
    </xf>
    <xf numFmtId="0" fontId="7" fillId="0" borderId="0" xfId="0" applyFont="1" applyFill="1" applyAlignment="1">
      <alignment vertical="center"/>
    </xf>
    <xf numFmtId="0" fontId="7" fillId="0" borderId="0" xfId="0" applyFont="1" applyFill="1"/>
    <xf numFmtId="0" fontId="9" fillId="0" borderId="54" xfId="0" applyFont="1" applyBorder="1" applyAlignment="1" applyProtection="1">
      <alignment horizontal="center" vertical="center" wrapText="1"/>
    </xf>
    <xf numFmtId="0" fontId="7"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2" fillId="36" borderId="19"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xf>
    <xf numFmtId="0" fontId="2" fillId="30" borderId="58" xfId="0" applyNumberFormat="1" applyFont="1" applyFill="1" applyBorder="1" applyAlignment="1" applyProtection="1">
      <alignment horizontal="left"/>
    </xf>
    <xf numFmtId="0" fontId="2" fillId="30" borderId="60" xfId="0" applyNumberFormat="1" applyFont="1" applyFill="1" applyBorder="1" applyAlignment="1" applyProtection="1">
      <alignment horizontal="left"/>
    </xf>
    <xf numFmtId="0" fontId="2" fillId="30" borderId="55" xfId="0" applyFont="1" applyFill="1" applyBorder="1" applyAlignment="1" applyProtection="1">
      <alignment horizontal="left"/>
    </xf>
    <xf numFmtId="0" fontId="2" fillId="30" borderId="56" xfId="0" applyFont="1" applyFill="1" applyBorder="1" applyAlignment="1" applyProtection="1">
      <alignment horizontal="left"/>
    </xf>
    <xf numFmtId="0" fontId="2" fillId="30" borderId="57" xfId="0" applyFont="1" applyFill="1" applyBorder="1" applyAlignment="1" applyProtection="1">
      <alignment horizontal="left"/>
    </xf>
    <xf numFmtId="0" fontId="2" fillId="0" borderId="0" xfId="0" applyNumberFormat="1" applyFont="1" applyAlignment="1" applyProtection="1">
      <alignment horizontal="left"/>
    </xf>
    <xf numFmtId="1" fontId="2" fillId="30" borderId="0" xfId="0" applyNumberFormat="1" applyFont="1" applyFill="1" applyBorder="1" applyAlignment="1" applyProtection="1">
      <alignment horizontal="left"/>
    </xf>
    <xf numFmtId="1" fontId="2" fillId="30" borderId="59" xfId="0" applyNumberFormat="1" applyFont="1" applyFill="1" applyBorder="1" applyAlignment="1" applyProtection="1">
      <alignment horizontal="left"/>
    </xf>
    <xf numFmtId="1" fontId="2" fillId="30" borderId="61" xfId="0" applyNumberFormat="1" applyFont="1" applyFill="1" applyBorder="1" applyAlignment="1" applyProtection="1">
      <alignment horizontal="left"/>
    </xf>
    <xf numFmtId="1" fontId="2" fillId="30" borderId="62" xfId="0" applyNumberFormat="1" applyFont="1" applyFill="1" applyBorder="1" applyAlignment="1" applyProtection="1">
      <alignment horizontal="left"/>
    </xf>
    <xf numFmtId="0" fontId="13"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10" fontId="8" fillId="0" borderId="19" xfId="0" applyNumberFormat="1" applyFont="1" applyFill="1" applyBorder="1" applyAlignment="1" applyProtection="1">
      <alignment vertical="center"/>
    </xf>
    <xf numFmtId="3" fontId="8" fillId="0" borderId="19" xfId="0" applyNumberFormat="1" applyFont="1" applyFill="1" applyBorder="1" applyAlignment="1" applyProtection="1">
      <alignment vertical="center"/>
    </xf>
    <xf numFmtId="14" fontId="13" fillId="0" borderId="0" xfId="0" applyNumberFormat="1" applyFont="1" applyBorder="1" applyAlignment="1" applyProtection="1">
      <alignment vertical="center"/>
    </xf>
    <xf numFmtId="0" fontId="13" fillId="0" borderId="0" xfId="0" applyFont="1" applyAlignment="1">
      <alignment vertical="center"/>
    </xf>
    <xf numFmtId="0" fontId="1" fillId="35" borderId="19" xfId="0" applyFont="1" applyFill="1" applyBorder="1" applyAlignment="1" applyProtection="1">
      <alignment horizontal="center" vertical="center" wrapText="1"/>
    </xf>
    <xf numFmtId="0" fontId="11" fillId="0" borderId="0" xfId="0" applyFont="1" applyAlignment="1">
      <alignment horizontal="justify" vertical="center"/>
    </xf>
    <xf numFmtId="0" fontId="13" fillId="40" borderId="0" xfId="0" applyFont="1" applyFill="1" applyAlignment="1"/>
    <xf numFmtId="0" fontId="2" fillId="0" borderId="0" xfId="32" applyFont="1" applyFill="1" applyAlignment="1"/>
    <xf numFmtId="0" fontId="2" fillId="0" borderId="0" xfId="0" applyFont="1" applyFill="1" applyAlignment="1"/>
    <xf numFmtId="0" fontId="2" fillId="0" borderId="0" xfId="0" applyNumberFormat="1" applyFont="1" applyAlignment="1"/>
    <xf numFmtId="2" fontId="2" fillId="0" borderId="0" xfId="0" applyNumberFormat="1" applyFont="1" applyAlignment="1"/>
    <xf numFmtId="0" fontId="35" fillId="40" borderId="0" xfId="0" applyFont="1" applyFill="1" applyAlignment="1">
      <alignment vertical="center"/>
    </xf>
    <xf numFmtId="0" fontId="35" fillId="40" borderId="0" xfId="0" applyFont="1" applyFill="1" applyAlignment="1">
      <alignment horizontal="left" vertical="center"/>
    </xf>
    <xf numFmtId="9" fontId="53" fillId="37" borderId="0" xfId="0" applyNumberFormat="1" applyFont="1" applyFill="1" applyAlignment="1"/>
    <xf numFmtId="0" fontId="1" fillId="0" borderId="0" xfId="0" applyFont="1" applyFill="1" applyBorder="1" applyAlignment="1" applyProtection="1">
      <alignment vertical="center"/>
    </xf>
    <xf numFmtId="0" fontId="1" fillId="24" borderId="0" xfId="0" applyFont="1" applyFill="1" applyBorder="1" applyAlignment="1" applyProtection="1">
      <alignment vertical="center"/>
    </xf>
    <xf numFmtId="0" fontId="1" fillId="24" borderId="0" xfId="0" applyNumberFormat="1" applyFont="1" applyFill="1" applyBorder="1" applyAlignment="1" applyProtection="1">
      <alignment vertical="center"/>
    </xf>
    <xf numFmtId="0" fontId="1" fillId="0" borderId="10" xfId="0" applyFont="1" applyBorder="1" applyAlignment="1" applyProtection="1">
      <alignment vertical="center"/>
    </xf>
    <xf numFmtId="0" fontId="7" fillId="0" borderId="11" xfId="0" applyFont="1" applyBorder="1" applyAlignment="1" applyProtection="1">
      <alignment horizontal="center" vertical="center"/>
    </xf>
    <xf numFmtId="0" fontId="1" fillId="0" borderId="16" xfId="0" applyFont="1" applyBorder="1" applyAlignment="1" applyProtection="1">
      <alignment vertical="center"/>
    </xf>
    <xf numFmtId="0" fontId="7" fillId="39" borderId="0" xfId="0" applyFont="1" applyFill="1" applyAlignment="1" applyProtection="1">
      <alignment vertical="center"/>
    </xf>
    <xf numFmtId="0" fontId="1" fillId="39" borderId="0" xfId="0" applyFont="1" applyFill="1" applyAlignment="1" applyProtection="1">
      <alignment vertical="center"/>
    </xf>
    <xf numFmtId="0" fontId="1" fillId="0" borderId="0" xfId="0" applyFont="1" applyBorder="1" applyAlignment="1" applyProtection="1">
      <alignment vertical="center"/>
    </xf>
    <xf numFmtId="0" fontId="1" fillId="0" borderId="11" xfId="0" applyFont="1" applyBorder="1" applyAlignment="1" applyProtection="1">
      <alignment vertical="center"/>
    </xf>
    <xf numFmtId="0" fontId="54" fillId="0" borderId="10" xfId="0" applyFont="1" applyFill="1" applyBorder="1" applyAlignment="1" applyProtection="1">
      <alignment vertical="center"/>
    </xf>
    <xf numFmtId="0" fontId="54" fillId="0" borderId="16" xfId="0" applyFont="1" applyFill="1" applyBorder="1" applyAlignment="1" applyProtection="1">
      <alignment vertical="center"/>
    </xf>
    <xf numFmtId="0" fontId="54" fillId="0" borderId="18" xfId="0" applyFont="1" applyFill="1" applyBorder="1" applyAlignment="1" applyProtection="1">
      <alignment vertical="center"/>
    </xf>
    <xf numFmtId="0" fontId="1" fillId="0" borderId="11" xfId="0" applyFont="1" applyFill="1" applyBorder="1" applyAlignment="1" applyProtection="1">
      <alignment vertical="center"/>
    </xf>
    <xf numFmtId="49" fontId="2" fillId="0" borderId="1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0" fontId="1" fillId="0" borderId="18" xfId="0"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10"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11" xfId="0" applyFont="1" applyFill="1" applyBorder="1" applyAlignment="1" applyProtection="1">
      <alignment vertical="center" wrapText="1"/>
    </xf>
    <xf numFmtId="0" fontId="1" fillId="0" borderId="16"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17" xfId="0"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16"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17" xfId="0" applyFont="1" applyFill="1" applyBorder="1" applyAlignment="1" applyProtection="1">
      <alignment vertical="center"/>
    </xf>
    <xf numFmtId="0" fontId="1" fillId="0" borderId="10" xfId="0" applyFont="1" applyBorder="1" applyProtection="1"/>
    <xf numFmtId="0" fontId="1" fillId="0" borderId="0" xfId="0" applyFont="1" applyBorder="1" applyProtection="1"/>
    <xf numFmtId="0" fontId="1" fillId="0" borderId="11" xfId="0" applyFont="1" applyBorder="1" applyProtection="1"/>
    <xf numFmtId="0" fontId="1" fillId="0" borderId="0" xfId="0" applyFont="1" applyFill="1" applyBorder="1" applyAlignment="1" applyProtection="1">
      <alignment horizontal="left" vertical="center"/>
    </xf>
    <xf numFmtId="0" fontId="1" fillId="0" borderId="41" xfId="0" applyFont="1" applyFill="1" applyBorder="1" applyAlignment="1" applyProtection="1">
      <alignment vertical="center" wrapText="1"/>
    </xf>
    <xf numFmtId="0" fontId="1" fillId="0" borderId="12" xfId="0" applyFont="1" applyBorder="1" applyProtection="1"/>
    <xf numFmtId="0" fontId="1" fillId="0" borderId="14" xfId="0" applyFont="1" applyBorder="1" applyProtection="1"/>
    <xf numFmtId="0" fontId="1" fillId="0" borderId="15" xfId="0" applyFont="1" applyBorder="1" applyProtection="1"/>
    <xf numFmtId="0" fontId="1" fillId="0" borderId="16" xfId="0" applyFont="1" applyBorder="1" applyProtection="1"/>
    <xf numFmtId="0" fontId="1" fillId="0" borderId="13" xfId="0" applyFont="1" applyBorder="1" applyProtection="1"/>
    <xf numFmtId="0" fontId="1" fillId="0" borderId="17" xfId="0" applyFont="1" applyBorder="1" applyProtection="1"/>
    <xf numFmtId="0" fontId="1" fillId="0" borderId="12" xfId="0" applyFont="1" applyFill="1" applyBorder="1" applyAlignment="1" applyProtection="1">
      <alignment horizontal="left" vertical="center" wrapText="1"/>
    </xf>
    <xf numFmtId="0" fontId="1" fillId="0" borderId="12"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1" fillId="25" borderId="0" xfId="0" applyFont="1" applyFill="1" applyBorder="1" applyAlignment="1" applyProtection="1">
      <alignment vertical="center"/>
    </xf>
    <xf numFmtId="0" fontId="1" fillId="25" borderId="11" xfId="0" applyFont="1" applyFill="1" applyBorder="1" applyAlignment="1" applyProtection="1">
      <alignment vertical="center"/>
    </xf>
    <xf numFmtId="0" fontId="1" fillId="0" borderId="39" xfId="0" applyFont="1" applyBorder="1"/>
    <xf numFmtId="0" fontId="1" fillId="0" borderId="13" xfId="0" applyFont="1" applyBorder="1"/>
    <xf numFmtId="0" fontId="1" fillId="0" borderId="17" xfId="0" applyFont="1" applyBorder="1"/>
    <xf numFmtId="0" fontId="1" fillId="0" borderId="12" xfId="0" applyFont="1" applyBorder="1"/>
    <xf numFmtId="0" fontId="1" fillId="0" borderId="10" xfId="0" applyFont="1" applyBorder="1"/>
    <xf numFmtId="0" fontId="1" fillId="0" borderId="16" xfId="0" applyFont="1" applyBorder="1"/>
    <xf numFmtId="0" fontId="1" fillId="0" borderId="16" xfId="0" applyFont="1" applyBorder="1" applyAlignment="1" applyProtection="1">
      <alignment vertical="center" wrapText="1"/>
    </xf>
    <xf numFmtId="0" fontId="1" fillId="0" borderId="13" xfId="0" applyFont="1" applyBorder="1" applyAlignment="1" applyProtection="1">
      <alignment vertical="center" wrapText="1"/>
    </xf>
    <xf numFmtId="0" fontId="1" fillId="0" borderId="17" xfId="0" applyFont="1" applyBorder="1" applyAlignment="1" applyProtection="1">
      <alignment vertical="center" wrapText="1"/>
    </xf>
    <xf numFmtId="0" fontId="1" fillId="0" borderId="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7" fillId="0" borderId="0" xfId="0" applyFont="1" applyFill="1" applyBorder="1" applyAlignment="1" applyProtection="1">
      <alignment horizontal="right" vertical="center" indent="1"/>
    </xf>
    <xf numFmtId="0" fontId="1" fillId="0" borderId="41" xfId="0" applyFont="1" applyFill="1" applyBorder="1" applyAlignment="1" applyProtection="1">
      <alignment vertical="center"/>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1" fillId="0" borderId="10" xfId="0"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8" xfId="0" applyFont="1" applyFill="1" applyBorder="1" applyAlignment="1" applyProtection="1">
      <alignment horizontal="left" vertical="center" wrapText="1"/>
    </xf>
    <xf numFmtId="0" fontId="1" fillId="0" borderId="18" xfId="0" applyFont="1" applyFill="1" applyBorder="1" applyAlignment="1" applyProtection="1">
      <alignment horizontal="center" vertical="center" wrapText="1"/>
    </xf>
    <xf numFmtId="0" fontId="1" fillId="0" borderId="18" xfId="0" applyFont="1" applyFill="1" applyBorder="1" applyAlignment="1" applyProtection="1">
      <alignment horizontal="center" vertical="center"/>
    </xf>
    <xf numFmtId="0" fontId="7" fillId="0" borderId="13" xfId="0" applyFont="1" applyFill="1" applyBorder="1" applyAlignment="1" applyProtection="1">
      <alignment horizontal="right" vertical="center" indent="1"/>
    </xf>
    <xf numFmtId="0" fontId="1" fillId="0" borderId="0" xfId="0" applyFont="1" applyBorder="1" applyAlignment="1" applyProtection="1">
      <alignment wrapText="1"/>
    </xf>
    <xf numFmtId="0" fontId="1" fillId="0" borderId="0" xfId="0" applyFont="1" applyBorder="1" applyAlignment="1" applyProtection="1"/>
    <xf numFmtId="0" fontId="1" fillId="0" borderId="0" xfId="0" applyFont="1" applyAlignment="1" applyProtection="1">
      <alignment wrapText="1"/>
    </xf>
    <xf numFmtId="0" fontId="1" fillId="0" borderId="13" xfId="0" applyFont="1" applyFill="1" applyBorder="1" applyAlignment="1" applyProtection="1">
      <alignment horizontal="left" vertical="center" wrapText="1"/>
    </xf>
    <xf numFmtId="0" fontId="1" fillId="0" borderId="0" xfId="0" applyFont="1" applyBorder="1" applyAlignment="1" applyProtection="1">
      <alignment horizontal="right" vertical="center"/>
    </xf>
    <xf numFmtId="0" fontId="1" fillId="0" borderId="0" xfId="0" applyFont="1" applyBorder="1" applyAlignment="1" applyProtection="1">
      <alignment horizontal="right" vertical="center" wrapText="1"/>
    </xf>
    <xf numFmtId="0" fontId="1" fillId="0" borderId="41" xfId="0" applyFont="1" applyBorder="1" applyProtection="1"/>
    <xf numFmtId="0" fontId="1" fillId="0" borderId="52" xfId="0" applyFont="1" applyBorder="1" applyProtection="1"/>
    <xf numFmtId="0" fontId="1" fillId="0" borderId="40" xfId="0" applyFont="1" applyBorder="1" applyProtection="1"/>
    <xf numFmtId="0" fontId="1" fillId="0" borderId="42" xfId="0" applyFont="1" applyBorder="1" applyProtection="1"/>
    <xf numFmtId="0" fontId="1" fillId="25" borderId="18" xfId="0" applyFont="1" applyFill="1" applyBorder="1" applyAlignment="1" applyProtection="1">
      <alignment vertical="center"/>
    </xf>
    <xf numFmtId="0" fontId="1" fillId="25" borderId="21" xfId="0" applyFont="1" applyFill="1" applyBorder="1" applyAlignment="1" applyProtection="1">
      <alignment vertical="center"/>
    </xf>
    <xf numFmtId="0" fontId="1" fillId="0" borderId="12" xfId="0" applyFont="1" applyFill="1" applyBorder="1" applyAlignment="1" applyProtection="1">
      <alignment vertical="center"/>
    </xf>
    <xf numFmtId="0" fontId="9" fillId="0" borderId="19" xfId="0" applyFont="1" applyBorder="1" applyAlignment="1" applyProtection="1">
      <alignment horizontal="center" vertical="center"/>
    </xf>
    <xf numFmtId="0" fontId="32" fillId="0" borderId="0" xfId="0" applyFont="1" applyProtection="1"/>
    <xf numFmtId="0" fontId="1" fillId="0" borderId="0" xfId="0" applyFont="1" applyFill="1" applyProtection="1"/>
    <xf numFmtId="3" fontId="1" fillId="0" borderId="0" xfId="0" applyNumberFormat="1" applyFont="1" applyProtection="1"/>
    <xf numFmtId="0" fontId="7" fillId="0" borderId="0" xfId="0" applyFont="1" applyFill="1" applyProtection="1"/>
    <xf numFmtId="0" fontId="1" fillId="0" borderId="0" xfId="0" applyFont="1" applyFill="1" applyBorder="1" applyProtection="1"/>
    <xf numFmtId="0" fontId="1" fillId="0" borderId="0" xfId="0" applyFont="1" applyFill="1" applyBorder="1" applyAlignment="1" applyProtection="1">
      <alignment horizontal="right" vertical="center"/>
    </xf>
    <xf numFmtId="0" fontId="1" fillId="0" borderId="12" xfId="0" applyFont="1" applyFill="1" applyBorder="1" applyProtection="1"/>
    <xf numFmtId="0" fontId="1" fillId="0" borderId="12" xfId="0" applyFont="1" applyFill="1" applyBorder="1" applyAlignment="1" applyProtection="1">
      <alignment horizontal="right" vertical="center"/>
    </xf>
    <xf numFmtId="0" fontId="1" fillId="0" borderId="15" xfId="0" applyFont="1" applyFill="1" applyBorder="1" applyAlignment="1" applyProtection="1">
      <alignment vertical="center"/>
    </xf>
    <xf numFmtId="0" fontId="1" fillId="0" borderId="11" xfId="0" applyFont="1" applyFill="1" applyBorder="1" applyAlignment="1" applyProtection="1">
      <alignment horizontal="right" vertical="center" indent="1"/>
    </xf>
    <xf numFmtId="0" fontId="1" fillId="25" borderId="19" xfId="0" applyFont="1" applyFill="1" applyBorder="1" applyAlignment="1" applyProtection="1">
      <alignment horizontal="center" vertical="center" wrapText="1"/>
    </xf>
    <xf numFmtId="0" fontId="1" fillId="0" borderId="14" xfId="0" applyFont="1" applyFill="1" applyBorder="1" applyAlignment="1" applyProtection="1">
      <alignment vertical="center" wrapText="1"/>
    </xf>
    <xf numFmtId="0" fontId="1" fillId="0" borderId="20" xfId="0" applyFont="1" applyFill="1" applyBorder="1" applyAlignment="1" applyProtection="1">
      <alignment horizontal="center" vertical="center"/>
    </xf>
    <xf numFmtId="0" fontId="1" fillId="26" borderId="21" xfId="0" applyFont="1" applyFill="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26" borderId="0" xfId="0" applyFont="1" applyFill="1" applyBorder="1" applyAlignment="1" applyProtection="1">
      <alignment horizontal="center" vertical="center" wrapText="1"/>
    </xf>
    <xf numFmtId="0" fontId="1" fillId="0" borderId="10" xfId="33"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xf>
    <xf numFmtId="0" fontId="1" fillId="0" borderId="11" xfId="0" applyFont="1" applyBorder="1" applyAlignment="1" applyProtection="1">
      <alignment horizontal="center"/>
    </xf>
    <xf numFmtId="0" fontId="1" fillId="0" borderId="22" xfId="0" applyFont="1" applyBorder="1" applyAlignment="1" applyProtection="1">
      <alignment wrapText="1"/>
    </xf>
    <xf numFmtId="0" fontId="1" fillId="0" borderId="23" xfId="0" applyFont="1" applyBorder="1" applyAlignment="1" applyProtection="1">
      <alignment wrapText="1"/>
    </xf>
    <xf numFmtId="0" fontId="1" fillId="0" borderId="22" xfId="0" applyFont="1" applyBorder="1" applyProtection="1"/>
    <xf numFmtId="0" fontId="1" fillId="0" borderId="23" xfId="0" applyFont="1" applyBorder="1" applyProtection="1"/>
    <xf numFmtId="0" fontId="1" fillId="0" borderId="0" xfId="0" applyNumberFormat="1" applyFont="1" applyBorder="1" applyProtection="1"/>
    <xf numFmtId="0" fontId="1" fillId="0" borderId="24" xfId="0" applyFont="1" applyBorder="1" applyProtection="1"/>
    <xf numFmtId="0" fontId="1" fillId="0" borderId="25" xfId="0" applyFont="1" applyBorder="1" applyProtection="1"/>
    <xf numFmtId="0" fontId="1" fillId="0" borderId="26" xfId="0" applyFont="1" applyBorder="1" applyProtection="1"/>
    <xf numFmtId="0" fontId="1" fillId="27" borderId="19" xfId="0" applyFont="1" applyFill="1" applyBorder="1" applyAlignment="1" applyProtection="1">
      <alignment horizontal="center" vertical="center" wrapText="1"/>
    </xf>
    <xf numFmtId="3" fontId="8" fillId="0" borderId="19" xfId="0" applyNumberFormat="1" applyFont="1" applyFill="1" applyBorder="1" applyAlignment="1" applyProtection="1">
      <alignment horizontal="center" vertical="center"/>
    </xf>
    <xf numFmtId="3" fontId="2" fillId="35" borderId="19" xfId="30" applyNumberFormat="1" applyFont="1" applyFill="1" applyBorder="1" applyAlignment="1" applyProtection="1">
      <alignment horizontal="center" vertical="center" wrapText="1"/>
    </xf>
    <xf numFmtId="0" fontId="57" fillId="28" borderId="19" xfId="30" applyFont="1" applyFill="1" applyBorder="1" applyAlignment="1" applyProtection="1">
      <alignment horizontal="center" vertical="center" wrapText="1"/>
      <protection locked="0"/>
    </xf>
    <xf numFmtId="0" fontId="57" fillId="29" borderId="19" xfId="30" applyFont="1" applyFill="1" applyBorder="1" applyAlignment="1" applyProtection="1">
      <alignment horizontal="center" vertical="center" wrapText="1"/>
      <protection locked="0"/>
    </xf>
    <xf numFmtId="3" fontId="56" fillId="27" borderId="19" xfId="0" applyNumberFormat="1" applyFont="1" applyFill="1" applyBorder="1" applyAlignment="1" applyProtection="1">
      <alignment vertical="center"/>
    </xf>
    <xf numFmtId="3" fontId="2" fillId="28" borderId="19" xfId="30" applyNumberFormat="1" applyFont="1" applyFill="1" applyBorder="1" applyAlignment="1" applyProtection="1">
      <alignment horizontal="center" vertical="center" wrapText="1"/>
      <protection locked="0"/>
    </xf>
    <xf numFmtId="14" fontId="2" fillId="42" borderId="19" xfId="0" applyNumberFormat="1" applyFont="1" applyFill="1" applyBorder="1" applyAlignment="1" applyProtection="1">
      <alignment horizontal="center" vertical="center" wrapText="1"/>
      <protection locked="0"/>
    </xf>
    <xf numFmtId="0" fontId="8" fillId="42" borderId="19" xfId="0" applyFont="1" applyFill="1" applyBorder="1" applyAlignment="1" applyProtection="1">
      <alignment horizontal="center" vertical="center" wrapText="1"/>
      <protection locked="0"/>
    </xf>
    <xf numFmtId="0" fontId="1" fillId="42" borderId="19"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xf>
    <xf numFmtId="2" fontId="1" fillId="0" borderId="10" xfId="33" applyNumberFormat="1" applyFont="1" applyBorder="1" applyAlignment="1" applyProtection="1">
      <alignment horizontal="center" vertical="center" wrapText="1"/>
    </xf>
    <xf numFmtId="2" fontId="1" fillId="0" borderId="0" xfId="33" applyNumberFormat="1" applyFont="1" applyBorder="1" applyAlignment="1" applyProtection="1">
      <alignment horizontal="center" vertical="center" wrapText="1"/>
    </xf>
    <xf numFmtId="2" fontId="1" fillId="0" borderId="11" xfId="33" applyNumberFormat="1" applyFont="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25" borderId="12" xfId="0" applyFont="1" applyFill="1" applyBorder="1" applyAlignment="1" applyProtection="1">
      <alignment vertical="center"/>
    </xf>
    <xf numFmtId="0" fontId="1" fillId="25" borderId="15" xfId="0" applyFont="1" applyFill="1" applyBorder="1" applyAlignment="1" applyProtection="1">
      <alignment vertical="center"/>
    </xf>
    <xf numFmtId="0" fontId="1" fillId="28" borderId="21" xfId="0" applyFont="1" applyFill="1" applyBorder="1" applyAlignment="1" applyProtection="1">
      <alignment horizontal="center" vertical="center" wrapText="1"/>
      <protection locked="0"/>
    </xf>
    <xf numFmtId="0" fontId="7" fillId="0" borderId="0" xfId="0" applyFont="1" applyBorder="1" applyAlignment="1" applyProtection="1">
      <alignment horizontal="right" vertical="center" wrapText="1"/>
    </xf>
    <xf numFmtId="0" fontId="1" fillId="0" borderId="0" xfId="0" applyFont="1" applyFill="1" applyBorder="1" applyAlignment="1" applyProtection="1">
      <alignment wrapText="1"/>
    </xf>
    <xf numFmtId="0" fontId="1" fillId="0" borderId="10" xfId="0" applyFont="1" applyFill="1" applyBorder="1" applyAlignment="1" applyProtection="1">
      <alignment horizontal="right" vertical="center" wrapText="1"/>
    </xf>
    <xf numFmtId="0" fontId="1" fillId="0" borderId="18" xfId="0" applyFont="1" applyBorder="1" applyAlignment="1" applyProtection="1">
      <alignment vertical="center"/>
    </xf>
    <xf numFmtId="49" fontId="1" fillId="28" borderId="19" xfId="0" applyNumberFormat="1" applyFont="1" applyFill="1" applyBorder="1" applyAlignment="1" applyProtection="1">
      <alignment horizontal="center" vertical="center" wrapText="1"/>
      <protection locked="0"/>
    </xf>
    <xf numFmtId="0" fontId="58" fillId="0" borderId="0" xfId="0" applyFont="1" applyFill="1" applyAlignment="1" applyProtection="1">
      <alignment horizontal="center" vertical="center"/>
    </xf>
    <xf numFmtId="0" fontId="7" fillId="27" borderId="0" xfId="0" applyFont="1" applyFill="1" applyAlignment="1" applyProtection="1">
      <alignment horizontal="center" vertical="center"/>
    </xf>
    <xf numFmtId="0" fontId="7" fillId="0" borderId="0" xfId="0" applyFont="1" applyFill="1" applyAlignment="1" applyProtection="1">
      <alignment horizontal="center" vertical="center"/>
    </xf>
    <xf numFmtId="0" fontId="49" fillId="0" borderId="0" xfId="0" applyFont="1" applyFill="1" applyBorder="1" applyAlignment="1" applyProtection="1">
      <alignment vertical="center"/>
    </xf>
    <xf numFmtId="0" fontId="1" fillId="0" borderId="0" xfId="0" applyFont="1" applyFill="1" applyBorder="1" applyAlignment="1" applyProtection="1">
      <alignment horizontal="right" vertical="center" indent="1"/>
    </xf>
    <xf numFmtId="0" fontId="1" fillId="0" borderId="13" xfId="0" applyFont="1" applyBorder="1" applyAlignment="1" applyProtection="1">
      <alignment vertical="center"/>
    </xf>
    <xf numFmtId="0" fontId="1" fillId="0" borderId="17" xfId="0" applyFont="1" applyBorder="1" applyAlignment="1" applyProtection="1">
      <alignment vertical="center"/>
    </xf>
    <xf numFmtId="0" fontId="1" fillId="0" borderId="11" xfId="0" applyFont="1" applyBorder="1" applyAlignment="1" applyProtection="1">
      <alignment horizontal="right" vertical="center"/>
    </xf>
    <xf numFmtId="0" fontId="49" fillId="0" borderId="14" xfId="0" applyFont="1" applyFill="1" applyBorder="1" applyAlignment="1" applyProtection="1">
      <alignment vertical="center"/>
    </xf>
    <xf numFmtId="0" fontId="1" fillId="0" borderId="12" xfId="0" applyFont="1" applyBorder="1" applyAlignment="1" applyProtection="1">
      <alignment vertical="center"/>
    </xf>
    <xf numFmtId="0" fontId="1" fillId="0" borderId="15" xfId="0" applyFont="1" applyBorder="1" applyAlignment="1" applyProtection="1">
      <alignment vertical="center"/>
    </xf>
    <xf numFmtId="0" fontId="49" fillId="0" borderId="16" xfId="0" applyFont="1" applyFill="1" applyBorder="1" applyAlignment="1" applyProtection="1">
      <alignment vertical="center"/>
    </xf>
    <xf numFmtId="0" fontId="49" fillId="0" borderId="13" xfId="0" applyFont="1" applyFill="1" applyBorder="1" applyAlignment="1" applyProtection="1">
      <alignment vertical="center"/>
    </xf>
    <xf numFmtId="0" fontId="49" fillId="0" borderId="17" xfId="0" applyFont="1" applyFill="1" applyBorder="1" applyAlignment="1" applyProtection="1">
      <alignment vertical="center"/>
    </xf>
    <xf numFmtId="0" fontId="49" fillId="0" borderId="0" xfId="0" applyFont="1" applyFill="1" applyAlignment="1" applyProtection="1">
      <alignment vertical="center"/>
    </xf>
    <xf numFmtId="49" fontId="1" fillId="0" borderId="0" xfId="0" applyNumberFormat="1" applyFont="1" applyFill="1" applyBorder="1" applyAlignment="1" applyProtection="1">
      <alignment horizontal="left" vertical="center"/>
    </xf>
    <xf numFmtId="1" fontId="1" fillId="28" borderId="19" xfId="0" applyNumberFormat="1" applyFont="1" applyFill="1" applyBorder="1" applyAlignment="1" applyProtection="1">
      <alignment horizontal="right" vertical="center" wrapText="1"/>
      <protection locked="0"/>
    </xf>
    <xf numFmtId="49" fontId="1" fillId="0" borderId="10" xfId="0" applyNumberFormat="1" applyFont="1" applyFill="1" applyBorder="1" applyAlignment="1" applyProtection="1">
      <alignment vertical="center"/>
    </xf>
    <xf numFmtId="49" fontId="1" fillId="0" borderId="0" xfId="0" applyNumberFormat="1" applyFont="1" applyFill="1" applyBorder="1" applyAlignment="1" applyProtection="1">
      <alignment vertical="center"/>
    </xf>
    <xf numFmtId="0" fontId="7" fillId="0" borderId="0" xfId="0" applyFont="1" applyFill="1" applyBorder="1" applyAlignment="1" applyProtection="1">
      <alignment horizontal="right" vertical="center"/>
    </xf>
    <xf numFmtId="0" fontId="59" fillId="0" borderId="0" xfId="0" applyFont="1" applyFill="1" applyBorder="1" applyAlignment="1" applyProtection="1">
      <alignment horizontal="center" vertical="center" wrapText="1"/>
    </xf>
    <xf numFmtId="49" fontId="1" fillId="28" borderId="19" xfId="0" applyNumberFormat="1" applyFont="1" applyFill="1" applyBorder="1" applyAlignment="1" applyProtection="1">
      <alignment vertical="center" wrapText="1"/>
      <protection locked="0"/>
    </xf>
    <xf numFmtId="49" fontId="1" fillId="0" borderId="18" xfId="0" applyNumberFormat="1" applyFont="1" applyFill="1" applyBorder="1" applyAlignment="1" applyProtection="1">
      <alignment vertical="center"/>
    </xf>
    <xf numFmtId="1" fontId="1" fillId="28" borderId="19" xfId="0" applyNumberFormat="1" applyFont="1" applyFill="1" applyBorder="1" applyAlignment="1" applyProtection="1">
      <alignment vertical="center" wrapText="1"/>
      <protection locked="0"/>
    </xf>
    <xf numFmtId="0" fontId="7" fillId="0" borderId="10" xfId="0" applyFont="1" applyFill="1" applyBorder="1" applyAlignment="1" applyProtection="1">
      <alignment horizontal="right" vertical="center" indent="1"/>
    </xf>
    <xf numFmtId="0" fontId="4" fillId="25" borderId="10" xfId="0" applyFont="1" applyFill="1" applyBorder="1" applyAlignment="1" applyProtection="1">
      <alignment vertical="center"/>
    </xf>
    <xf numFmtId="0" fontId="13" fillId="0" borderId="10" xfId="0" applyFont="1" applyFill="1" applyBorder="1" applyAlignment="1" applyProtection="1">
      <alignment horizontal="center" vertical="center" wrapText="1"/>
    </xf>
    <xf numFmtId="0" fontId="13" fillId="0" borderId="19" xfId="0" applyFont="1" applyFill="1" applyBorder="1" applyAlignment="1" applyProtection="1">
      <alignment horizontal="center" vertical="center" wrapText="1"/>
    </xf>
    <xf numFmtId="0" fontId="1" fillId="28" borderId="19" xfId="0" applyFont="1" applyFill="1" applyBorder="1" applyAlignment="1" applyProtection="1">
      <alignment horizontal="left" vertical="center" wrapText="1"/>
      <protection locked="0"/>
    </xf>
    <xf numFmtId="0" fontId="11" fillId="0" borderId="12"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13" xfId="0" applyFont="1" applyFill="1" applyBorder="1" applyAlignment="1" applyProtection="1">
      <alignment horizontal="right" vertical="center" indent="1"/>
    </xf>
    <xf numFmtId="0" fontId="1" fillId="0" borderId="13" xfId="0" applyFont="1" applyFill="1" applyBorder="1" applyAlignment="1" applyProtection="1">
      <alignment horizontal="right" vertical="center"/>
    </xf>
    <xf numFmtId="0" fontId="11" fillId="0" borderId="13" xfId="0" applyFont="1" applyFill="1" applyBorder="1" applyAlignment="1" applyProtection="1">
      <alignment horizontal="left" vertical="center"/>
    </xf>
    <xf numFmtId="0" fontId="60" fillId="0" borderId="0" xfId="0" applyFont="1" applyAlignment="1" applyProtection="1">
      <alignment horizontal="left"/>
    </xf>
    <xf numFmtId="0" fontId="60" fillId="0" borderId="0" xfId="0" applyFont="1" applyFill="1" applyAlignment="1" applyProtection="1">
      <alignment vertical="center"/>
    </xf>
    <xf numFmtId="0" fontId="31" fillId="25" borderId="14"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11" xfId="0" applyFont="1" applyFill="1" applyBorder="1" applyAlignment="1" applyProtection="1">
      <alignment vertical="center"/>
    </xf>
    <xf numFmtId="0" fontId="11" fillId="0" borderId="19" xfId="0" applyFont="1" applyFill="1" applyBorder="1" applyAlignment="1" applyProtection="1">
      <alignment vertical="center"/>
    </xf>
    <xf numFmtId="0" fontId="49" fillId="0" borderId="0" xfId="0" applyFont="1" applyFill="1" applyBorder="1" applyAlignment="1" applyProtection="1">
      <alignment horizontal="left" vertical="center"/>
    </xf>
    <xf numFmtId="0" fontId="4" fillId="25" borderId="20" xfId="0" applyFont="1" applyFill="1" applyBorder="1" applyAlignment="1" applyProtection="1">
      <alignment vertical="center"/>
    </xf>
    <xf numFmtId="3" fontId="2" fillId="0" borderId="0" xfId="0" applyNumberFormat="1" applyFont="1" applyFill="1" applyBorder="1" applyAlignment="1" applyProtection="1">
      <alignment vertical="center" wrapText="1"/>
    </xf>
    <xf numFmtId="0" fontId="49" fillId="25" borderId="14" xfId="0" applyFont="1" applyFill="1" applyBorder="1" applyAlignment="1" applyProtection="1">
      <alignment vertical="center"/>
    </xf>
    <xf numFmtId="0" fontId="49" fillId="25" borderId="20" xfId="0" applyFont="1" applyFill="1" applyBorder="1" applyAlignment="1" applyProtection="1">
      <alignment vertical="center"/>
    </xf>
    <xf numFmtId="0" fontId="49" fillId="25" borderId="14" xfId="0" applyFont="1" applyFill="1" applyBorder="1" applyAlignment="1" applyProtection="1">
      <alignment horizontal="left" vertical="center"/>
    </xf>
    <xf numFmtId="0" fontId="49" fillId="25" borderId="12" xfId="0" applyFont="1" applyFill="1" applyBorder="1" applyAlignment="1" applyProtection="1">
      <alignment horizontal="left" vertical="center"/>
    </xf>
    <xf numFmtId="0" fontId="49" fillId="25" borderId="0" xfId="0" applyFont="1" applyFill="1" applyBorder="1" applyAlignment="1" applyProtection="1">
      <alignment horizontal="left" vertical="center"/>
    </xf>
    <xf numFmtId="0" fontId="49" fillId="25" borderId="11" xfId="0" applyFont="1" applyFill="1" applyBorder="1" applyAlignment="1" applyProtection="1">
      <alignment horizontal="left" vertical="center"/>
    </xf>
    <xf numFmtId="0" fontId="61" fillId="0" borderId="0" xfId="0" applyFont="1" applyAlignment="1">
      <alignment horizontal="justify" vertical="center"/>
    </xf>
    <xf numFmtId="0" fontId="13" fillId="0" borderId="0" xfId="0" applyNumberFormat="1" applyFont="1" applyFill="1" applyBorder="1" applyAlignment="1" applyProtection="1">
      <alignment horizontal="right" vertical="center" indent="1"/>
    </xf>
    <xf numFmtId="0" fontId="7" fillId="0" borderId="0" xfId="0" applyFont="1" applyBorder="1" applyAlignment="1" applyProtection="1">
      <alignment horizontal="right" vertical="center" indent="1"/>
    </xf>
    <xf numFmtId="0" fontId="13" fillId="0" borderId="0" xfId="0" applyNumberFormat="1" applyFont="1" applyFill="1" applyBorder="1" applyAlignment="1" applyProtection="1">
      <alignment horizontal="right" vertical="center" wrapText="1" indent="1"/>
    </xf>
    <xf numFmtId="0" fontId="57" fillId="0" borderId="0" xfId="0" applyNumberFormat="1" applyFont="1" applyFill="1" applyBorder="1" applyAlignment="1" applyProtection="1">
      <alignment horizontal="center" vertical="center" wrapText="1"/>
    </xf>
    <xf numFmtId="0" fontId="2" fillId="28" borderId="19" xfId="0" applyNumberFormat="1" applyFont="1" applyFill="1" applyBorder="1" applyAlignment="1" applyProtection="1">
      <alignment horizontal="center" vertical="center" wrapText="1"/>
      <protection locked="0"/>
    </xf>
    <xf numFmtId="1" fontId="2" fillId="28" borderId="19" xfId="0" applyNumberFormat="1" applyFont="1" applyFill="1" applyBorder="1" applyAlignment="1" applyProtection="1">
      <alignment horizontal="center" vertical="center" wrapText="1"/>
      <protection locked="0"/>
    </xf>
    <xf numFmtId="0" fontId="2" fillId="29" borderId="19" xfId="0" applyNumberFormat="1" applyFont="1" applyFill="1" applyBorder="1" applyAlignment="1" applyProtection="1">
      <alignment horizontal="center" vertical="center" wrapText="1"/>
      <protection locked="0"/>
    </xf>
    <xf numFmtId="1" fontId="2" fillId="29" borderId="19" xfId="0" applyNumberFormat="1" applyFont="1" applyFill="1" applyBorder="1" applyAlignment="1" applyProtection="1">
      <alignment horizontal="center" vertical="center" wrapText="1"/>
      <protection locked="0"/>
    </xf>
    <xf numFmtId="0" fontId="7" fillId="0" borderId="0" xfId="0" applyNumberFormat="1" applyFont="1" applyBorder="1" applyAlignment="1" applyProtection="1">
      <alignment horizontal="right" vertical="center" indent="1"/>
    </xf>
    <xf numFmtId="0" fontId="7" fillId="0" borderId="25" xfId="0" applyFont="1" applyBorder="1" applyAlignment="1" applyProtection="1">
      <alignment horizontal="right" vertical="center" indent="1"/>
    </xf>
    <xf numFmtId="0" fontId="58" fillId="0" borderId="0" xfId="0" applyFont="1" applyFill="1" applyAlignment="1" applyProtection="1">
      <alignment horizontal="center" vertical="center"/>
    </xf>
    <xf numFmtId="0" fontId="1" fillId="28" borderId="16" xfId="0" applyFont="1" applyFill="1" applyBorder="1" applyAlignment="1" applyProtection="1">
      <alignment vertical="center" wrapText="1"/>
      <protection locked="0"/>
    </xf>
    <xf numFmtId="0" fontId="1" fillId="28" borderId="13" xfId="0" applyFont="1" applyFill="1" applyBorder="1" applyAlignment="1" applyProtection="1">
      <alignment wrapText="1"/>
      <protection locked="0"/>
    </xf>
    <xf numFmtId="0" fontId="1" fillId="28" borderId="17" xfId="0" applyFont="1" applyFill="1" applyBorder="1" applyAlignment="1" applyProtection="1">
      <alignment wrapText="1"/>
      <protection locked="0"/>
    </xf>
    <xf numFmtId="0" fontId="1" fillId="0" borderId="20" xfId="0" applyFont="1" applyFill="1" applyBorder="1" applyAlignment="1" applyProtection="1">
      <alignment vertical="center" wrapText="1"/>
    </xf>
    <xf numFmtId="0" fontId="1" fillId="0" borderId="18"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0" borderId="10" xfId="0" applyFont="1" applyFill="1" applyBorder="1" applyAlignment="1" applyProtection="1">
      <alignment horizontal="right" vertical="center" wrapText="1" indent="1"/>
    </xf>
    <xf numFmtId="0" fontId="1" fillId="0" borderId="0" xfId="0" applyFont="1" applyFill="1" applyBorder="1" applyAlignment="1" applyProtection="1">
      <alignment horizontal="right" vertical="center" wrapText="1" indent="1"/>
    </xf>
    <xf numFmtId="0" fontId="1" fillId="0" borderId="11" xfId="0" applyFont="1" applyFill="1" applyBorder="1" applyAlignment="1" applyProtection="1">
      <alignment horizontal="right" vertical="center" wrapText="1" indent="1"/>
    </xf>
    <xf numFmtId="0" fontId="1" fillId="28" borderId="20" xfId="0" applyFont="1" applyFill="1" applyBorder="1" applyAlignment="1" applyProtection="1">
      <alignment vertical="center" wrapText="1"/>
      <protection locked="0"/>
    </xf>
    <xf numFmtId="0" fontId="1" fillId="28" borderId="18" xfId="0" applyFont="1" applyFill="1" applyBorder="1" applyAlignment="1" applyProtection="1">
      <alignment vertical="center"/>
      <protection locked="0"/>
    </xf>
    <xf numFmtId="0" fontId="1" fillId="28" borderId="21" xfId="0" applyFont="1" applyFill="1" applyBorder="1" applyAlignment="1" applyProtection="1">
      <alignment vertical="center"/>
      <protection locked="0"/>
    </xf>
    <xf numFmtId="0" fontId="7" fillId="0" borderId="10" xfId="0" applyFont="1" applyFill="1" applyBorder="1" applyAlignment="1" applyProtection="1">
      <alignment horizontal="right" vertical="center" wrapText="1" indent="1"/>
    </xf>
    <xf numFmtId="0" fontId="7" fillId="0" borderId="0" xfId="0" applyFont="1" applyFill="1" applyBorder="1" applyAlignment="1" applyProtection="1">
      <alignment horizontal="right" vertical="center" wrapText="1" indent="1"/>
    </xf>
    <xf numFmtId="49" fontId="1" fillId="28" borderId="20" xfId="0" applyNumberFormat="1" applyFont="1" applyFill="1" applyBorder="1" applyAlignment="1" applyProtection="1">
      <alignment horizontal="center" vertical="center" wrapText="1"/>
      <protection locked="0"/>
    </xf>
    <xf numFmtId="49" fontId="1" fillId="28" borderId="18" xfId="0" applyNumberFormat="1" applyFont="1" applyFill="1" applyBorder="1" applyAlignment="1" applyProtection="1">
      <alignment horizontal="center" vertical="center"/>
      <protection locked="0"/>
    </xf>
    <xf numFmtId="49" fontId="1" fillId="28" borderId="21"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vertical="center"/>
    </xf>
    <xf numFmtId="49" fontId="1" fillId="28" borderId="19" xfId="0" applyNumberFormat="1" applyFont="1" applyFill="1" applyBorder="1" applyAlignment="1" applyProtection="1">
      <alignment horizontal="center" vertical="center" wrapText="1"/>
      <protection locked="0"/>
    </xf>
    <xf numFmtId="0" fontId="7" fillId="0" borderId="11" xfId="0" applyFont="1" applyFill="1" applyBorder="1" applyAlignment="1" applyProtection="1">
      <alignment horizontal="right" vertical="center" wrapText="1" indent="1"/>
    </xf>
    <xf numFmtId="49" fontId="1" fillId="28" borderId="19" xfId="0" applyNumberFormat="1" applyFont="1" applyFill="1" applyBorder="1" applyAlignment="1" applyProtection="1">
      <alignment horizontal="center" vertical="center"/>
      <protection locked="0"/>
    </xf>
    <xf numFmtId="0" fontId="49" fillId="28" borderId="14" xfId="0" applyFont="1" applyFill="1" applyBorder="1" applyAlignment="1" applyProtection="1">
      <alignment vertical="center" wrapText="1"/>
    </xf>
    <xf numFmtId="0" fontId="49" fillId="28" borderId="12" xfId="0" applyFont="1" applyFill="1" applyBorder="1" applyAlignment="1" applyProtection="1">
      <alignment vertical="center"/>
    </xf>
    <xf numFmtId="0" fontId="49" fillId="28" borderId="15" xfId="0" applyFont="1" applyFill="1" applyBorder="1" applyAlignment="1" applyProtection="1">
      <alignment vertical="center"/>
    </xf>
    <xf numFmtId="0" fontId="49" fillId="28" borderId="10" xfId="0" applyFont="1" applyFill="1" applyBorder="1" applyAlignment="1" applyProtection="1">
      <alignment vertical="center"/>
    </xf>
    <xf numFmtId="0" fontId="49" fillId="28" borderId="0" xfId="0" applyFont="1" applyFill="1" applyBorder="1" applyAlignment="1" applyProtection="1">
      <alignment vertical="center"/>
    </xf>
    <xf numFmtId="0" fontId="49" fillId="28" borderId="11" xfId="0" applyFont="1" applyFill="1" applyBorder="1" applyAlignment="1" applyProtection="1">
      <alignment vertical="center"/>
    </xf>
    <xf numFmtId="0" fontId="49" fillId="28" borderId="16" xfId="0" applyFont="1" applyFill="1" applyBorder="1" applyAlignment="1" applyProtection="1">
      <alignment vertical="center"/>
    </xf>
    <xf numFmtId="0" fontId="49" fillId="28" borderId="13" xfId="0" applyFont="1" applyFill="1" applyBorder="1" applyAlignment="1" applyProtection="1">
      <alignment vertical="center"/>
    </xf>
    <xf numFmtId="0" fontId="49" fillId="28" borderId="17" xfId="0" applyFont="1" applyFill="1" applyBorder="1" applyAlignment="1" applyProtection="1">
      <alignment vertical="center"/>
    </xf>
    <xf numFmtId="49" fontId="7" fillId="28" borderId="14" xfId="0" applyNumberFormat="1" applyFont="1" applyFill="1" applyBorder="1" applyAlignment="1" applyProtection="1">
      <alignment horizontal="left" vertical="center" wrapText="1"/>
      <protection locked="0"/>
    </xf>
    <xf numFmtId="0" fontId="7" fillId="28" borderId="12" xfId="0" applyFont="1" applyFill="1" applyBorder="1" applyAlignment="1" applyProtection="1">
      <alignment horizontal="left" vertical="center" wrapText="1"/>
      <protection locked="0"/>
    </xf>
    <xf numFmtId="0" fontId="7" fillId="28" borderId="15" xfId="0" applyFont="1" applyFill="1" applyBorder="1" applyAlignment="1" applyProtection="1">
      <alignment horizontal="left" vertical="center" wrapText="1"/>
      <protection locked="0"/>
    </xf>
    <xf numFmtId="0" fontId="7" fillId="28" borderId="16" xfId="0" applyFont="1" applyFill="1" applyBorder="1" applyAlignment="1" applyProtection="1">
      <alignment horizontal="left" vertical="center" wrapText="1"/>
      <protection locked="0"/>
    </xf>
    <xf numFmtId="0" fontId="7" fillId="28" borderId="13" xfId="0" applyFont="1" applyFill="1" applyBorder="1" applyAlignment="1" applyProtection="1">
      <alignment horizontal="left" vertical="center" wrapText="1"/>
      <protection locked="0"/>
    </xf>
    <xf numFmtId="0" fontId="7" fillId="28" borderId="17" xfId="0" applyFont="1" applyFill="1" applyBorder="1" applyAlignment="1" applyProtection="1">
      <alignment horizontal="left" vertical="center" wrapText="1"/>
      <protection locked="0"/>
    </xf>
    <xf numFmtId="49" fontId="1" fillId="28" borderId="19" xfId="0" applyNumberFormat="1" applyFont="1" applyFill="1" applyBorder="1" applyAlignment="1" applyProtection="1">
      <alignment vertical="center" wrapText="1"/>
      <protection locked="0"/>
    </xf>
    <xf numFmtId="49" fontId="1" fillId="28" borderId="19" xfId="0" applyNumberFormat="1" applyFont="1" applyFill="1" applyBorder="1" applyAlignment="1" applyProtection="1">
      <alignment vertical="center"/>
      <protection locked="0"/>
    </xf>
    <xf numFmtId="49" fontId="55" fillId="28" borderId="19" xfId="21" applyNumberFormat="1" applyFont="1" applyFill="1" applyBorder="1" applyAlignment="1" applyProtection="1">
      <alignment vertical="center" wrapText="1"/>
      <protection locked="0"/>
    </xf>
    <xf numFmtId="49" fontId="1" fillId="28" borderId="20" xfId="0" applyNumberFormat="1" applyFont="1" applyFill="1" applyBorder="1" applyAlignment="1" applyProtection="1">
      <alignment vertical="center" wrapText="1"/>
      <protection locked="0"/>
    </xf>
    <xf numFmtId="49" fontId="1" fillId="28" borderId="20" xfId="0" applyNumberFormat="1" applyFont="1" applyFill="1" applyBorder="1" applyAlignment="1" applyProtection="1">
      <alignment horizontal="right" vertical="center" wrapText="1"/>
      <protection locked="0"/>
    </xf>
    <xf numFmtId="49" fontId="1" fillId="28" borderId="21" xfId="0" applyNumberFormat="1" applyFont="1" applyFill="1" applyBorder="1" applyAlignment="1" applyProtection="1">
      <alignment horizontal="right" vertical="center"/>
      <protection locked="0"/>
    </xf>
    <xf numFmtId="49" fontId="55" fillId="28" borderId="20" xfId="21" applyNumberFormat="1" applyFont="1" applyFill="1" applyBorder="1" applyAlignment="1" applyProtection="1">
      <alignment vertical="center" wrapText="1"/>
      <protection locked="0"/>
    </xf>
    <xf numFmtId="49" fontId="1" fillId="28" borderId="18" xfId="0" applyNumberFormat="1" applyFont="1" applyFill="1" applyBorder="1" applyAlignment="1" applyProtection="1">
      <alignment vertical="center"/>
      <protection locked="0"/>
    </xf>
    <xf numFmtId="49" fontId="1" fillId="28" borderId="21" xfId="0" applyNumberFormat="1" applyFont="1" applyFill="1" applyBorder="1" applyAlignment="1" applyProtection="1">
      <alignment vertical="center"/>
      <protection locked="0"/>
    </xf>
    <xf numFmtId="0" fontId="59" fillId="0" borderId="13" xfId="0" applyFont="1" applyBorder="1" applyAlignment="1" applyProtection="1">
      <alignment horizontal="center" vertical="center"/>
    </xf>
    <xf numFmtId="49" fontId="7" fillId="27" borderId="20" xfId="0" applyNumberFormat="1" applyFont="1" applyFill="1" applyBorder="1" applyAlignment="1" applyProtection="1">
      <alignment vertical="center" wrapText="1"/>
    </xf>
    <xf numFmtId="0" fontId="1" fillId="27" borderId="18" xfId="0" applyFont="1" applyFill="1" applyBorder="1" applyAlignment="1" applyProtection="1">
      <alignment vertical="center" wrapText="1"/>
    </xf>
    <xf numFmtId="0" fontId="1" fillId="27" borderId="21" xfId="0" applyFont="1" applyFill="1" applyBorder="1" applyAlignment="1" applyProtection="1">
      <alignment vertical="center" wrapText="1"/>
    </xf>
    <xf numFmtId="49" fontId="7" fillId="41" borderId="20" xfId="0" applyNumberFormat="1" applyFont="1" applyFill="1" applyBorder="1" applyAlignment="1" applyProtection="1">
      <alignment vertical="center" wrapText="1"/>
    </xf>
    <xf numFmtId="0" fontId="1" fillId="41" borderId="18" xfId="0" applyFont="1" applyFill="1" applyBorder="1" applyAlignment="1" applyProtection="1">
      <alignment vertical="center" wrapText="1"/>
    </xf>
    <xf numFmtId="49" fontId="7" fillId="28" borderId="20" xfId="0" applyNumberFormat="1" applyFont="1" applyFill="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49" fontId="7" fillId="0" borderId="12" xfId="0" applyNumberFormat="1" applyFont="1" applyFill="1" applyBorder="1" applyAlignment="1" applyProtection="1">
      <alignment vertical="center" wrapText="1"/>
      <protection locked="0"/>
    </xf>
    <xf numFmtId="0" fontId="1" fillId="0" borderId="12" xfId="0" applyFont="1" applyFill="1" applyBorder="1" applyAlignment="1" applyProtection="1">
      <alignment vertical="center" wrapText="1"/>
      <protection locked="0"/>
    </xf>
    <xf numFmtId="0" fontId="1" fillId="28" borderId="20" xfId="0" applyFont="1" applyFill="1" applyBorder="1" applyAlignment="1" applyProtection="1">
      <alignment horizontal="center" vertical="center" wrapText="1"/>
      <protection locked="0"/>
    </xf>
    <xf numFmtId="0" fontId="1" fillId="28" borderId="18" xfId="0" applyFont="1" applyFill="1" applyBorder="1" applyAlignment="1" applyProtection="1">
      <alignment horizontal="center" vertical="center"/>
      <protection locked="0"/>
    </xf>
    <xf numFmtId="0" fontId="1" fillId="28" borderId="21" xfId="0" applyFont="1" applyFill="1" applyBorder="1" applyAlignment="1" applyProtection="1">
      <alignment horizontal="center" vertical="center"/>
      <protection locked="0"/>
    </xf>
    <xf numFmtId="0" fontId="13" fillId="0" borderId="19" xfId="0" applyFont="1" applyFill="1" applyBorder="1" applyAlignment="1" applyProtection="1">
      <alignment horizontal="center" vertical="center" wrapText="1"/>
    </xf>
    <xf numFmtId="0" fontId="1" fillId="0" borderId="19" xfId="0" applyFont="1" applyBorder="1" applyAlignment="1" applyProtection="1">
      <alignment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13" fillId="0" borderId="20" xfId="0" applyFont="1" applyFill="1" applyBorder="1" applyAlignment="1" applyProtection="1">
      <alignment horizontal="left" vertical="center" wrapText="1"/>
    </xf>
    <xf numFmtId="0" fontId="1" fillId="0" borderId="18" xfId="0" applyFont="1" applyBorder="1" applyAlignment="1" applyProtection="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left" vertical="center" wrapText="1"/>
    </xf>
    <xf numFmtId="0" fontId="1" fillId="27" borderId="20" xfId="0" applyFont="1" applyFill="1" applyBorder="1" applyAlignment="1" applyProtection="1">
      <alignment vertical="center" wrapText="1"/>
    </xf>
    <xf numFmtId="0" fontId="1" fillId="28" borderId="20" xfId="0" applyFont="1" applyFill="1" applyBorder="1" applyAlignment="1" applyProtection="1">
      <alignment horizontal="left" vertical="center" wrapText="1"/>
      <protection locked="0"/>
    </xf>
    <xf numFmtId="0" fontId="1" fillId="28" borderId="18" xfId="0" applyFont="1" applyFill="1" applyBorder="1" applyAlignment="1" applyProtection="1">
      <alignment horizontal="left" vertical="center" wrapText="1"/>
      <protection locked="0"/>
    </xf>
    <xf numFmtId="0" fontId="1" fillId="28" borderId="21" xfId="0" applyFont="1" applyFill="1" applyBorder="1" applyAlignment="1" applyProtection="1">
      <alignment horizontal="left" vertical="center" wrapText="1"/>
      <protection locked="0"/>
    </xf>
    <xf numFmtId="0" fontId="1" fillId="30" borderId="18" xfId="0" applyFont="1" applyFill="1" applyBorder="1" applyAlignment="1" applyProtection="1">
      <alignment horizontal="right" vertical="center" wrapText="1"/>
    </xf>
    <xf numFmtId="0" fontId="1" fillId="30" borderId="21" xfId="0" applyFont="1" applyFill="1" applyBorder="1" applyAlignment="1" applyProtection="1">
      <alignment horizontal="right" vertical="center" wrapText="1"/>
    </xf>
    <xf numFmtId="0" fontId="11" fillId="0" borderId="20" xfId="0" applyFont="1" applyFill="1" applyBorder="1" applyAlignment="1" applyProtection="1">
      <alignment vertical="center"/>
    </xf>
    <xf numFmtId="0" fontId="11" fillId="0" borderId="18" xfId="0" applyFont="1" applyFill="1" applyBorder="1" applyAlignment="1" applyProtection="1">
      <alignment vertical="center"/>
    </xf>
    <xf numFmtId="0" fontId="11" fillId="0" borderId="21" xfId="0" applyFont="1" applyFill="1" applyBorder="1" applyAlignment="1" applyProtection="1">
      <alignment vertical="center"/>
    </xf>
    <xf numFmtId="0" fontId="1" fillId="29" borderId="19" xfId="0" applyFont="1" applyFill="1" applyBorder="1" applyAlignment="1" applyProtection="1">
      <alignment horizontal="left" vertical="center" wrapText="1"/>
      <protection locked="0"/>
    </xf>
    <xf numFmtId="0" fontId="1" fillId="29" borderId="19" xfId="0" applyFont="1" applyFill="1" applyBorder="1" applyAlignment="1" applyProtection="1">
      <alignment vertical="center" wrapText="1"/>
      <protection locked="0"/>
    </xf>
    <xf numFmtId="0" fontId="1" fillId="29" borderId="20" xfId="0" applyFont="1" applyFill="1" applyBorder="1" applyAlignment="1" applyProtection="1">
      <alignment horizontal="left" vertical="center" wrapText="1"/>
      <protection locked="0"/>
    </xf>
    <xf numFmtId="0" fontId="1" fillId="29" borderId="21" xfId="0" applyFont="1" applyFill="1" applyBorder="1" applyAlignment="1" applyProtection="1">
      <alignment horizontal="left" vertical="center" wrapText="1"/>
      <protection locked="0"/>
    </xf>
    <xf numFmtId="0" fontId="1" fillId="29" borderId="18" xfId="0" applyFont="1" applyFill="1" applyBorder="1" applyAlignment="1" applyProtection="1">
      <alignment horizontal="left" vertical="center" wrapText="1"/>
      <protection locked="0"/>
    </xf>
    <xf numFmtId="0" fontId="11" fillId="27" borderId="19" xfId="0" applyFont="1" applyFill="1" applyBorder="1" applyAlignment="1" applyProtection="1">
      <alignment horizontal="center" vertical="center" wrapText="1"/>
    </xf>
    <xf numFmtId="0" fontId="11" fillId="27" borderId="19" xfId="0" applyFont="1" applyFill="1" applyBorder="1" applyAlignment="1" applyProtection="1">
      <alignment horizontal="center" vertical="center"/>
    </xf>
    <xf numFmtId="0" fontId="11" fillId="41" borderId="19" xfId="0" applyFont="1" applyFill="1" applyBorder="1" applyAlignment="1" applyProtection="1">
      <alignment horizontal="center" vertical="center" wrapText="1"/>
    </xf>
    <xf numFmtId="0" fontId="11" fillId="41" borderId="19"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7" fillId="0" borderId="20" xfId="0" applyFont="1" applyFill="1" applyBorder="1" applyAlignment="1" applyProtection="1">
      <alignment horizontal="left" vertical="center"/>
    </xf>
    <xf numFmtId="0" fontId="1" fillId="0" borderId="21" xfId="0" applyFont="1" applyBorder="1" applyAlignment="1" applyProtection="1">
      <alignment vertical="center"/>
    </xf>
    <xf numFmtId="0" fontId="7" fillId="0" borderId="20" xfId="0" applyFont="1" applyFill="1" applyBorder="1" applyAlignment="1" applyProtection="1">
      <alignment vertical="center"/>
    </xf>
    <xf numFmtId="0" fontId="1" fillId="0" borderId="18" xfId="0" applyFont="1" applyBorder="1" applyAlignment="1" applyProtection="1">
      <alignment vertical="center"/>
    </xf>
    <xf numFmtId="0" fontId="32" fillId="0" borderId="13" xfId="0" applyFont="1" applyFill="1" applyBorder="1" applyAlignment="1" applyProtection="1">
      <alignment horizontal="center" vertical="center"/>
    </xf>
    <xf numFmtId="0" fontId="1" fillId="0" borderId="10" xfId="0" applyFont="1" applyFill="1" applyBorder="1" applyAlignment="1" applyProtection="1">
      <alignment horizontal="right" vertical="center" wrapText="1"/>
    </xf>
    <xf numFmtId="0" fontId="1" fillId="0" borderId="11" xfId="0" applyFont="1" applyFill="1" applyBorder="1" applyAlignment="1" applyProtection="1">
      <alignment horizontal="right" vertical="center" wrapText="1"/>
    </xf>
    <xf numFmtId="0" fontId="1" fillId="28" borderId="21" xfId="0" applyFont="1" applyFill="1" applyBorder="1" applyAlignment="1" applyProtection="1">
      <alignment horizontal="center" vertical="center" wrapText="1"/>
      <protection locked="0"/>
    </xf>
    <xf numFmtId="0" fontId="1" fillId="0" borderId="10" xfId="0" applyFont="1" applyBorder="1" applyAlignment="1" applyProtection="1">
      <alignment horizontal="right" vertical="center" wrapText="1"/>
    </xf>
    <xf numFmtId="0" fontId="1" fillId="0" borderId="11" xfId="0" applyFont="1" applyBorder="1" applyAlignment="1" applyProtection="1">
      <alignment horizontal="right" vertical="center" wrapText="1"/>
    </xf>
    <xf numFmtId="0" fontId="1" fillId="0" borderId="21" xfId="0" applyFont="1" applyBorder="1" applyAlignment="1" applyProtection="1">
      <alignment horizontal="center" vertical="center" wrapText="1"/>
      <protection locked="0"/>
    </xf>
    <xf numFmtId="0" fontId="32" fillId="0" borderId="12" xfId="0" applyFont="1" applyFill="1" applyBorder="1" applyAlignment="1" applyProtection="1">
      <alignment horizontal="center" vertical="center"/>
    </xf>
    <xf numFmtId="0" fontId="55" fillId="28" borderId="20" xfId="21" applyFont="1" applyFill="1" applyBorder="1" applyAlignment="1" applyProtection="1">
      <alignment horizontal="center" vertical="center" wrapText="1"/>
      <protection locked="0"/>
    </xf>
    <xf numFmtId="49" fontId="1" fillId="28" borderId="21" xfId="0" applyNumberFormat="1"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xf>
    <xf numFmtId="0" fontId="1" fillId="0" borderId="21" xfId="0" applyFont="1" applyFill="1" applyBorder="1" applyAlignment="1" applyProtection="1">
      <alignment horizontal="center" vertical="center" wrapText="1"/>
    </xf>
    <xf numFmtId="0" fontId="7" fillId="0" borderId="10"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1" fillId="0" borderId="0" xfId="0" applyFont="1" applyFill="1" applyBorder="1" applyAlignment="1" applyProtection="1">
      <alignment wrapText="1"/>
    </xf>
    <xf numFmtId="0" fontId="11" fillId="28" borderId="20" xfId="0" applyFont="1" applyFill="1" applyBorder="1" applyAlignment="1" applyProtection="1">
      <alignment vertical="center"/>
      <protection locked="0"/>
    </xf>
    <xf numFmtId="0" fontId="11" fillId="0" borderId="20" xfId="0" applyFont="1" applyFill="1" applyBorder="1" applyAlignment="1" applyProtection="1">
      <alignment vertical="center" wrapText="1"/>
    </xf>
    <xf numFmtId="0" fontId="11" fillId="0" borderId="18" xfId="0" applyFont="1" applyFill="1" applyBorder="1" applyAlignment="1" applyProtection="1">
      <alignment vertical="center" wrapText="1"/>
    </xf>
    <xf numFmtId="0" fontId="11" fillId="0" borderId="21" xfId="0" applyFont="1" applyFill="1" applyBorder="1" applyAlignment="1" applyProtection="1">
      <alignment vertical="center" wrapText="1"/>
    </xf>
    <xf numFmtId="0" fontId="7" fillId="0" borderId="20" xfId="0" applyFont="1" applyBorder="1" applyAlignment="1" applyProtection="1">
      <alignment vertical="center"/>
    </xf>
    <xf numFmtId="0" fontId="7" fillId="0" borderId="18" xfId="0" applyFont="1" applyBorder="1" applyAlignment="1" applyProtection="1">
      <alignment vertical="center"/>
    </xf>
    <xf numFmtId="0" fontId="7" fillId="0" borderId="21" xfId="0" applyFont="1" applyBorder="1" applyAlignment="1" applyProtection="1">
      <alignment vertical="center"/>
    </xf>
    <xf numFmtId="0" fontId="8" fillId="0" borderId="20" xfId="0" applyFont="1" applyBorder="1" applyAlignment="1" applyProtection="1">
      <alignment vertical="center" wrapText="1"/>
    </xf>
    <xf numFmtId="0" fontId="8" fillId="0" borderId="18" xfId="0" applyFont="1" applyBorder="1" applyAlignment="1" applyProtection="1">
      <alignment vertical="center" wrapText="1"/>
    </xf>
    <xf numFmtId="0" fontId="8" fillId="0" borderId="21" xfId="0" applyFont="1" applyBorder="1" applyAlignment="1" applyProtection="1">
      <alignment vertical="center" wrapText="1"/>
    </xf>
    <xf numFmtId="0" fontId="7" fillId="29" borderId="20" xfId="0" applyFont="1" applyFill="1" applyBorder="1" applyAlignment="1" applyProtection="1">
      <alignment horizontal="center" vertical="center"/>
      <protection locked="0"/>
    </xf>
    <xf numFmtId="0" fontId="1" fillId="0" borderId="21" xfId="0" applyFont="1" applyBorder="1" applyAlignment="1" applyProtection="1">
      <alignment vertical="center"/>
      <protection locked="0"/>
    </xf>
    <xf numFmtId="14" fontId="2" fillId="0" borderId="11" xfId="0" applyNumberFormat="1" applyFont="1" applyBorder="1" applyAlignment="1" applyProtection="1">
      <alignment horizontal="center" vertical="center"/>
    </xf>
    <xf numFmtId="0" fontId="1" fillId="0" borderId="11" xfId="0" applyFont="1" applyBorder="1" applyAlignment="1">
      <alignment horizontal="center" vertical="center"/>
    </xf>
    <xf numFmtId="0" fontId="9" fillId="0" borderId="14" xfId="0" applyFont="1" applyBorder="1" applyAlignment="1" applyProtection="1">
      <alignment horizontal="left" vertical="center" wrapText="1"/>
    </xf>
    <xf numFmtId="0" fontId="9" fillId="0" borderId="12" xfId="0" applyFont="1" applyBorder="1" applyAlignment="1" applyProtection="1">
      <alignment horizontal="left" vertical="center" wrapText="1"/>
    </xf>
    <xf numFmtId="0" fontId="1" fillId="0" borderId="15" xfId="0" applyFont="1" applyBorder="1" applyAlignment="1">
      <alignment horizontal="left" vertical="center" wrapText="1"/>
    </xf>
    <xf numFmtId="0" fontId="1" fillId="0" borderId="52" xfId="0" applyFont="1" applyBorder="1" applyAlignment="1">
      <alignment horizontal="left" vertical="center" wrapText="1"/>
    </xf>
    <xf numFmtId="0" fontId="1" fillId="0" borderId="40" xfId="0" applyFont="1" applyBorder="1" applyAlignment="1">
      <alignment horizontal="left" vertical="center" wrapText="1"/>
    </xf>
    <xf numFmtId="0" fontId="1" fillId="0" borderId="42" xfId="0" applyFont="1" applyBorder="1" applyAlignment="1">
      <alignment horizontal="left" vertical="center" wrapText="1"/>
    </xf>
    <xf numFmtId="0" fontId="9" fillId="0" borderId="53" xfId="0" applyFont="1" applyBorder="1" applyAlignment="1" applyProtection="1">
      <alignment horizontal="center" vertical="center" wrapText="1"/>
    </xf>
    <xf numFmtId="0" fontId="1" fillId="0" borderId="54" xfId="0" applyFont="1" applyBorder="1" applyAlignment="1">
      <alignment horizontal="center" vertical="center" wrapText="1"/>
    </xf>
    <xf numFmtId="0" fontId="9" fillId="0" borderId="20" xfId="0" applyFont="1" applyBorder="1" applyAlignment="1" applyProtection="1">
      <alignment horizontal="center" vertical="center" wrapText="1"/>
    </xf>
    <xf numFmtId="0" fontId="1" fillId="0" borderId="18" xfId="0" applyFont="1" applyBorder="1" applyAlignment="1">
      <alignment horizontal="center" vertical="center" wrapText="1"/>
    </xf>
    <xf numFmtId="0" fontId="1" fillId="0" borderId="21" xfId="0" applyFont="1" applyBorder="1" applyAlignment="1"/>
    <xf numFmtId="0" fontId="1" fillId="0" borderId="21" xfId="0" applyFont="1" applyBorder="1" applyAlignment="1">
      <alignment horizontal="center" vertical="center" wrapText="1"/>
    </xf>
    <xf numFmtId="0" fontId="9" fillId="42" borderId="20" xfId="0" applyFont="1" applyFill="1" applyBorder="1" applyAlignment="1" applyProtection="1">
      <alignment horizontal="left" vertical="center" wrapText="1"/>
      <protection locked="0"/>
    </xf>
    <xf numFmtId="0" fontId="1" fillId="42" borderId="18" xfId="0" applyFont="1" applyFill="1" applyBorder="1" applyAlignment="1" applyProtection="1">
      <alignment horizontal="left" vertical="center" wrapText="1"/>
      <protection locked="0"/>
    </xf>
    <xf numFmtId="0" fontId="1" fillId="42" borderId="21" xfId="0" applyFont="1" applyFill="1" applyBorder="1" applyAlignment="1" applyProtection="1">
      <alignment horizontal="left" vertical="center" wrapText="1"/>
      <protection locked="0"/>
    </xf>
    <xf numFmtId="0" fontId="9" fillId="36" borderId="20" xfId="0" applyFont="1" applyFill="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31" borderId="20" xfId="0" applyFont="1" applyFill="1" applyBorder="1" applyAlignment="1" applyProtection="1">
      <alignment horizontal="left" vertical="center" wrapText="1"/>
      <protection locked="0"/>
    </xf>
    <xf numFmtId="0" fontId="1" fillId="31" borderId="18" xfId="0" applyFont="1" applyFill="1" applyBorder="1" applyAlignment="1" applyProtection="1">
      <alignment horizontal="left" vertical="center" wrapText="1"/>
      <protection locked="0"/>
    </xf>
    <xf numFmtId="0" fontId="1" fillId="31" borderId="21" xfId="0" applyFont="1" applyFill="1" applyBorder="1" applyAlignment="1" applyProtection="1">
      <alignment horizontal="left" vertical="center" wrapText="1"/>
      <protection locked="0"/>
    </xf>
    <xf numFmtId="0" fontId="9" fillId="31" borderId="18" xfId="0" applyFont="1" applyFill="1" applyBorder="1" applyAlignment="1" applyProtection="1">
      <alignment horizontal="left" vertical="center" wrapText="1"/>
      <protection locked="0"/>
    </xf>
    <xf numFmtId="0" fontId="9" fillId="31" borderId="21" xfId="0" applyFont="1" applyFill="1" applyBorder="1" applyAlignment="1" applyProtection="1">
      <alignment horizontal="left" vertical="center" wrapText="1"/>
      <protection locked="0"/>
    </xf>
    <xf numFmtId="0" fontId="9" fillId="36" borderId="18" xfId="0" applyFont="1" applyFill="1" applyBorder="1" applyAlignment="1" applyProtection="1">
      <alignment horizontal="left" vertical="center" wrapText="1"/>
      <protection locked="0"/>
    </xf>
    <xf numFmtId="0" fontId="9" fillId="36" borderId="21" xfId="0" applyFont="1" applyFill="1" applyBorder="1" applyAlignment="1" applyProtection="1">
      <alignment horizontal="left" vertical="center" wrapText="1"/>
      <protection locked="0"/>
    </xf>
    <xf numFmtId="0" fontId="9" fillId="42" borderId="18" xfId="0" applyFont="1" applyFill="1" applyBorder="1" applyAlignment="1" applyProtection="1">
      <alignment horizontal="left" vertical="center" wrapText="1"/>
      <protection locked="0"/>
    </xf>
    <xf numFmtId="0" fontId="9" fillId="42" borderId="21" xfId="0" applyFont="1" applyFill="1" applyBorder="1" applyAlignment="1" applyProtection="1">
      <alignment horizontal="left" vertical="center" wrapText="1"/>
      <protection locked="0"/>
    </xf>
    <xf numFmtId="0" fontId="1" fillId="0" borderId="18" xfId="0" applyFont="1" applyBorder="1" applyAlignment="1" applyProtection="1">
      <alignment horizontal="center" vertical="center" wrapText="1"/>
      <protection locked="0"/>
    </xf>
    <xf numFmtId="0" fontId="7" fillId="0" borderId="18" xfId="0" applyFont="1" applyFill="1" applyBorder="1" applyAlignment="1" applyProtection="1">
      <alignment vertical="center"/>
    </xf>
    <xf numFmtId="0" fontId="7" fillId="0" borderId="21" xfId="0" applyFont="1" applyFill="1" applyBorder="1" applyAlignment="1" applyProtection="1">
      <alignment vertical="center"/>
    </xf>
    <xf numFmtId="0" fontId="1" fillId="0" borderId="18" xfId="0" applyFont="1" applyBorder="1" applyAlignment="1">
      <alignment vertical="center"/>
    </xf>
    <xf numFmtId="0" fontId="1" fillId="0" borderId="21" xfId="0" applyFont="1" applyBorder="1" applyAlignment="1">
      <alignment vertical="center"/>
    </xf>
    <xf numFmtId="0" fontId="1" fillId="28" borderId="18" xfId="0" applyFont="1" applyFill="1" applyBorder="1" applyAlignment="1" applyProtection="1">
      <alignment vertical="center" wrapText="1"/>
      <protection locked="0"/>
    </xf>
    <xf numFmtId="0" fontId="1" fillId="28" borderId="21" xfId="0" applyFont="1" applyFill="1" applyBorder="1" applyAlignment="1" applyProtection="1">
      <alignment vertical="center" wrapText="1"/>
      <protection locked="0"/>
    </xf>
    <xf numFmtId="0" fontId="1" fillId="29" borderId="20" xfId="0" applyFont="1" applyFill="1" applyBorder="1" applyAlignment="1" applyProtection="1">
      <alignment horizontal="center" vertical="center"/>
      <protection locked="0"/>
    </xf>
    <xf numFmtId="0" fontId="1" fillId="29" borderId="21" xfId="0" applyFont="1" applyFill="1" applyBorder="1" applyAlignment="1" applyProtection="1">
      <alignment horizontal="center" vertical="center"/>
      <protection locked="0"/>
    </xf>
    <xf numFmtId="0" fontId="1" fillId="35" borderId="20" xfId="0" applyFont="1" applyFill="1" applyBorder="1" applyAlignment="1" applyProtection="1">
      <alignment horizontal="center" vertical="center"/>
    </xf>
    <xf numFmtId="0" fontId="1" fillId="35" borderId="21" xfId="0" applyFont="1" applyFill="1" applyBorder="1" applyAlignment="1" applyProtection="1">
      <alignment horizontal="center" vertical="center"/>
    </xf>
    <xf numFmtId="0" fontId="1" fillId="25" borderId="14" xfId="0" applyFont="1" applyFill="1" applyBorder="1" applyAlignment="1" applyProtection="1">
      <alignment vertical="center" wrapText="1"/>
    </xf>
    <xf numFmtId="0" fontId="1" fillId="25" borderId="12" xfId="0" applyFont="1" applyFill="1" applyBorder="1" applyAlignment="1" applyProtection="1">
      <alignment vertical="center" wrapText="1"/>
    </xf>
    <xf numFmtId="0" fontId="1" fillId="25" borderId="15" xfId="0" applyFont="1" applyFill="1" applyBorder="1" applyAlignment="1" applyProtection="1">
      <alignment vertical="center" wrapText="1"/>
    </xf>
    <xf numFmtId="0" fontId="1" fillId="25" borderId="16" xfId="0" applyFont="1" applyFill="1" applyBorder="1" applyAlignment="1" applyProtection="1">
      <alignment vertical="center" wrapText="1"/>
    </xf>
    <xf numFmtId="0" fontId="1" fillId="25" borderId="13" xfId="0" applyFont="1" applyFill="1" applyBorder="1" applyAlignment="1" applyProtection="1">
      <alignment vertical="center" wrapText="1"/>
    </xf>
    <xf numFmtId="0" fontId="1" fillId="25" borderId="17" xfId="0" applyFont="1" applyFill="1" applyBorder="1" applyAlignment="1" applyProtection="1">
      <alignment vertical="center" wrapText="1"/>
    </xf>
    <xf numFmtId="0" fontId="7" fillId="25" borderId="20" xfId="0" applyFont="1" applyFill="1" applyBorder="1" applyAlignment="1" applyProtection="1">
      <alignment horizontal="center" vertical="center"/>
    </xf>
    <xf numFmtId="0" fontId="7" fillId="25" borderId="18" xfId="0" applyFont="1" applyFill="1" applyBorder="1" applyAlignment="1" applyProtection="1">
      <alignment horizontal="center" vertical="center"/>
    </xf>
    <xf numFmtId="0" fontId="7" fillId="25" borderId="21" xfId="0" applyFont="1" applyFill="1" applyBorder="1" applyAlignment="1" applyProtection="1">
      <alignment horizontal="center" vertical="center"/>
    </xf>
    <xf numFmtId="0" fontId="1" fillId="25" borderId="14" xfId="0" applyFont="1" applyFill="1" applyBorder="1" applyAlignment="1" applyProtection="1">
      <alignment horizontal="center" vertical="center" wrapText="1"/>
    </xf>
    <xf numFmtId="0" fontId="1" fillId="25" borderId="15" xfId="0" applyFont="1" applyFill="1" applyBorder="1" applyAlignment="1" applyProtection="1">
      <alignment horizontal="center" vertical="center" wrapText="1"/>
    </xf>
    <xf numFmtId="0" fontId="1" fillId="25" borderId="16" xfId="0" applyFont="1" applyFill="1" applyBorder="1" applyAlignment="1" applyProtection="1">
      <alignment horizontal="center" vertical="center" wrapText="1"/>
    </xf>
    <xf numFmtId="0" fontId="1" fillId="25" borderId="17" xfId="0" applyFont="1" applyFill="1" applyBorder="1" applyAlignment="1" applyProtection="1">
      <alignment horizontal="center" vertical="center" wrapText="1"/>
    </xf>
    <xf numFmtId="0" fontId="7" fillId="0" borderId="18"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9" fillId="0" borderId="20" xfId="0" applyFont="1" applyFill="1" applyBorder="1" applyAlignment="1" applyProtection="1">
      <alignment horizontal="center" vertical="center" wrapText="1"/>
    </xf>
    <xf numFmtId="0" fontId="9" fillId="0" borderId="18" xfId="0" applyFont="1" applyFill="1" applyBorder="1" applyAlignment="1" applyProtection="1">
      <alignment horizontal="center" vertical="center" wrapText="1"/>
    </xf>
    <xf numFmtId="0" fontId="9" fillId="0" borderId="21" xfId="0" applyFont="1" applyFill="1" applyBorder="1" applyAlignment="1" applyProtection="1">
      <alignment horizontal="center" vertical="center" wrapText="1"/>
    </xf>
    <xf numFmtId="0" fontId="1" fillId="26" borderId="20" xfId="0" applyFont="1" applyFill="1" applyBorder="1" applyAlignment="1" applyProtection="1">
      <alignment vertical="center" wrapText="1"/>
    </xf>
    <xf numFmtId="0" fontId="1" fillId="26" borderId="18" xfId="0" applyFont="1" applyFill="1" applyBorder="1" applyAlignment="1" applyProtection="1">
      <alignment vertical="center" wrapText="1"/>
    </xf>
    <xf numFmtId="0" fontId="1" fillId="26" borderId="21" xfId="0" applyFont="1" applyFill="1" applyBorder="1" applyAlignment="1" applyProtection="1">
      <alignment vertical="center" wrapText="1"/>
    </xf>
    <xf numFmtId="0" fontId="1" fillId="29" borderId="20" xfId="0" applyFont="1" applyFill="1" applyBorder="1" applyAlignment="1" applyProtection="1">
      <alignment vertical="center" wrapText="1"/>
      <protection locked="0"/>
    </xf>
    <xf numFmtId="0" fontId="1" fillId="29" borderId="18" xfId="0" applyFont="1" applyFill="1" applyBorder="1" applyAlignment="1" applyProtection="1">
      <alignment vertical="center" wrapText="1"/>
      <protection locked="0"/>
    </xf>
    <xf numFmtId="0" fontId="1" fillId="29" borderId="21" xfId="0" applyFont="1" applyFill="1" applyBorder="1" applyAlignment="1" applyProtection="1">
      <alignment vertical="center" wrapText="1"/>
      <protection locked="0"/>
    </xf>
    <xf numFmtId="0" fontId="1" fillId="25" borderId="14" xfId="0" applyFont="1" applyFill="1" applyBorder="1" applyAlignment="1" applyProtection="1">
      <alignment vertical="center"/>
    </xf>
    <xf numFmtId="0" fontId="1" fillId="25" borderId="12" xfId="0" applyFont="1" applyFill="1" applyBorder="1" applyAlignment="1" applyProtection="1">
      <alignment vertical="center"/>
    </xf>
    <xf numFmtId="0" fontId="1" fillId="25" borderId="15" xfId="0" applyFont="1" applyFill="1" applyBorder="1" applyAlignment="1" applyProtection="1">
      <alignment vertical="center"/>
    </xf>
    <xf numFmtId="0" fontId="9" fillId="28" borderId="20" xfId="0" applyFont="1" applyFill="1" applyBorder="1" applyAlignment="1" applyProtection="1">
      <alignment horizontal="center" vertical="center" wrapText="1"/>
      <protection locked="0"/>
    </xf>
    <xf numFmtId="0" fontId="2" fillId="0" borderId="20" xfId="0" applyNumberFormat="1" applyFont="1" applyFill="1" applyBorder="1" applyAlignment="1" applyProtection="1">
      <alignment horizontal="right" vertical="center"/>
    </xf>
    <xf numFmtId="0" fontId="2" fillId="0" borderId="18" xfId="0" applyNumberFormat="1" applyFont="1" applyFill="1" applyBorder="1" applyAlignment="1" applyProtection="1">
      <alignment horizontal="right" vertical="center"/>
    </xf>
    <xf numFmtId="0" fontId="2" fillId="0" borderId="21" xfId="0" applyNumberFormat="1" applyFont="1" applyFill="1" applyBorder="1" applyAlignment="1" applyProtection="1">
      <alignment horizontal="right" vertical="center"/>
    </xf>
    <xf numFmtId="0" fontId="2" fillId="29" borderId="20" xfId="0" applyNumberFormat="1" applyFont="1" applyFill="1" applyBorder="1" applyAlignment="1" applyProtection="1">
      <alignment horizontal="left" vertical="center" wrapText="1"/>
      <protection locked="0"/>
    </xf>
    <xf numFmtId="0" fontId="2" fillId="29" borderId="18" xfId="0" applyNumberFormat="1" applyFont="1" applyFill="1" applyBorder="1" applyAlignment="1" applyProtection="1">
      <alignment horizontal="left" vertical="center" wrapText="1"/>
      <protection locked="0"/>
    </xf>
    <xf numFmtId="0" fontId="2" fillId="29" borderId="21" xfId="0" applyNumberFormat="1" applyFont="1" applyFill="1" applyBorder="1" applyAlignment="1" applyProtection="1">
      <alignment horizontal="left" vertical="center" wrapText="1"/>
      <protection locked="0"/>
    </xf>
    <xf numFmtId="49" fontId="1" fillId="0" borderId="10" xfId="33" applyNumberFormat="1" applyFont="1" applyBorder="1" applyAlignment="1" applyProtection="1">
      <alignment horizontal="center" vertical="center" wrapText="1"/>
    </xf>
    <xf numFmtId="49" fontId="1" fillId="0" borderId="0" xfId="33" applyNumberFormat="1" applyFont="1" applyBorder="1" applyAlignment="1" applyProtection="1">
      <alignment horizontal="center" vertical="center" wrapText="1"/>
    </xf>
    <xf numFmtId="49" fontId="1" fillId="0" borderId="11" xfId="33" applyNumberFormat="1" applyFont="1" applyBorder="1" applyAlignment="1" applyProtection="1">
      <alignment horizontal="center" vertical="center" wrapText="1"/>
    </xf>
    <xf numFmtId="49" fontId="7" fillId="0" borderId="10" xfId="33" applyNumberFormat="1" applyFont="1" applyBorder="1" applyAlignment="1" applyProtection="1">
      <alignment horizontal="center" vertical="center" wrapText="1"/>
    </xf>
    <xf numFmtId="49" fontId="7" fillId="0" borderId="0" xfId="33" applyNumberFormat="1" applyFont="1" applyBorder="1" applyAlignment="1" applyProtection="1">
      <alignment horizontal="center" vertical="center" wrapText="1"/>
    </xf>
    <xf numFmtId="49" fontId="7" fillId="0" borderId="11" xfId="33" applyNumberFormat="1" applyFont="1" applyBorder="1" applyAlignment="1" applyProtection="1">
      <alignment horizontal="center" vertical="center" wrapText="1"/>
    </xf>
    <xf numFmtId="0" fontId="57" fillId="0" borderId="13" xfId="0" applyNumberFormat="1" applyFont="1" applyFill="1" applyBorder="1" applyAlignment="1" applyProtection="1">
      <alignment horizontal="center" vertical="center" wrapText="1"/>
    </xf>
    <xf numFmtId="2" fontId="1" fillId="0" borderId="10" xfId="33" applyNumberFormat="1" applyFont="1" applyBorder="1" applyAlignment="1" applyProtection="1">
      <alignment horizontal="center" vertical="center" wrapText="1"/>
    </xf>
    <xf numFmtId="2" fontId="1" fillId="0" borderId="0" xfId="33" applyNumberFormat="1" applyFont="1" applyBorder="1" applyAlignment="1" applyProtection="1">
      <alignment horizontal="center" vertical="center" wrapText="1"/>
    </xf>
    <xf numFmtId="2" fontId="1" fillId="0" borderId="11" xfId="33"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0" xfId="0" applyFont="1" applyAlignment="1">
      <alignment horizontal="center" vertical="center" wrapText="1"/>
    </xf>
    <xf numFmtId="0" fontId="1" fillId="0" borderId="11" xfId="0" applyFont="1" applyBorder="1" applyAlignment="1">
      <alignment horizontal="center" vertical="center" wrapText="1"/>
    </xf>
    <xf numFmtId="0" fontId="46" fillId="28" borderId="28" xfId="31" applyFont="1" applyFill="1" applyBorder="1" applyAlignment="1" applyProtection="1">
      <alignment horizontal="right" vertical="center" wrapText="1"/>
    </xf>
    <xf numFmtId="0" fontId="43" fillId="33" borderId="30" xfId="31" applyFont="1" applyFill="1" applyBorder="1" applyAlignment="1" applyProtection="1">
      <alignment horizontal="left" vertical="center" wrapText="1"/>
    </xf>
    <xf numFmtId="0" fontId="2" fillId="0" borderId="27" xfId="0" applyFont="1" applyBorder="1" applyAlignment="1" applyProtection="1">
      <alignment horizontal="left" vertical="center" wrapText="1"/>
    </xf>
    <xf numFmtId="0" fontId="39" fillId="30" borderId="30" xfId="31" applyFont="1" applyFill="1" applyBorder="1" applyAlignment="1" applyProtection="1">
      <alignment vertical="center"/>
    </xf>
    <xf numFmtId="0" fontId="39" fillId="30" borderId="28" xfId="31" applyFont="1" applyFill="1" applyBorder="1" applyAlignment="1" applyProtection="1">
      <alignment vertical="center"/>
    </xf>
    <xf numFmtId="0" fontId="39" fillId="30" borderId="27" xfId="31" applyFont="1" applyFill="1" applyBorder="1" applyAlignment="1" applyProtection="1">
      <alignment vertical="center"/>
    </xf>
    <xf numFmtId="0" fontId="39" fillId="31" borderId="30" xfId="31" applyFont="1" applyFill="1" applyBorder="1" applyAlignment="1" applyProtection="1">
      <alignment vertical="center"/>
    </xf>
    <xf numFmtId="0" fontId="39" fillId="31" borderId="28" xfId="31" applyFont="1" applyFill="1" applyBorder="1" applyAlignment="1" applyProtection="1">
      <alignment vertical="center"/>
    </xf>
    <xf numFmtId="0" fontId="39" fillId="31" borderId="27" xfId="31" applyFont="1" applyFill="1" applyBorder="1" applyAlignment="1" applyProtection="1">
      <alignment vertical="center"/>
    </xf>
    <xf numFmtId="0" fontId="43" fillId="33" borderId="30" xfId="31" applyFont="1" applyFill="1" applyBorder="1" applyAlignment="1" applyProtection="1">
      <alignment horizontal="right" vertical="center" wrapText="1"/>
    </xf>
    <xf numFmtId="0" fontId="2" fillId="0" borderId="27" xfId="0" applyFont="1" applyBorder="1" applyAlignment="1" applyProtection="1">
      <alignment horizontal="right" vertical="center" wrapText="1"/>
    </xf>
    <xf numFmtId="0" fontId="38" fillId="32" borderId="28" xfId="31" applyFont="1" applyFill="1" applyBorder="1" applyAlignment="1" applyProtection="1">
      <alignment vertical="center" wrapText="1"/>
    </xf>
    <xf numFmtId="0" fontId="0" fillId="0" borderId="27" xfId="0" applyBorder="1" applyAlignment="1">
      <alignment vertical="center"/>
    </xf>
    <xf numFmtId="0" fontId="38" fillId="32" borderId="30" xfId="31" applyFont="1" applyFill="1" applyBorder="1" applyAlignment="1" applyProtection="1">
      <alignment vertical="center" wrapText="1"/>
    </xf>
    <xf numFmtId="0" fontId="38" fillId="32" borderId="27" xfId="31" applyFont="1" applyFill="1" applyBorder="1" applyAlignment="1" applyProtection="1">
      <alignment vertical="center" wrapText="1"/>
    </xf>
    <xf numFmtId="0" fontId="38" fillId="30" borderId="28" xfId="31" applyFont="1" applyFill="1" applyBorder="1" applyAlignment="1" applyProtection="1">
      <alignment vertical="center" wrapText="1"/>
    </xf>
  </cellXfs>
  <cellStyles count="51">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xr:uid="{00000000-0005-0000-0000-000012000000}"/>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ázov" xfId="39" builtinId="15" customBuiltin="1"/>
    <cellStyle name="Neutrálna" xfId="27" builtinId="28" customBuiltin="1"/>
    <cellStyle name="Normal 3" xfId="28" xr:uid="{00000000-0005-0000-0000-00001B000000}"/>
    <cellStyle name="Normal_SPR_BG0057_C1" xfId="29" xr:uid="{00000000-0005-0000-0000-00001C000000}"/>
    <cellStyle name="Normálna" xfId="0" builtinId="0"/>
    <cellStyle name="Normálna 3" xfId="30" xr:uid="{00000000-0005-0000-0000-00001D000000}"/>
    <cellStyle name="Normálna 4" xfId="31" xr:uid="{00000000-0005-0000-0000-00001E000000}"/>
    <cellStyle name="normálne_konštanty" xfId="32" xr:uid="{00000000-0005-0000-0000-000020000000}"/>
    <cellStyle name="normálne_Ziadatel" xfId="33" xr:uid="{00000000-0005-0000-0000-000021000000}"/>
    <cellStyle name="Percentá 2" xfId="34" xr:uid="{00000000-0005-0000-0000-000022000000}"/>
    <cellStyle name="Poznámka" xfId="35" builtinId="10" customBuiltin="1"/>
    <cellStyle name="Prepojená bunka" xfId="36" builtinId="24" customBuiltin="1"/>
    <cellStyle name="Spolu" xfId="37" builtinId="25" customBuiltin="1"/>
    <cellStyle name="Text upozornenia" xfId="38" builtinId="11" customBuiltin="1"/>
    <cellStyle name="Vstup" xfId="40" builtinId="20" customBuiltin="1"/>
    <cellStyle name="Výpočet" xfId="41" builtinId="22" customBuiltin="1"/>
    <cellStyle name="Výstup" xfId="42" builtinId="21" customBuiltin="1"/>
    <cellStyle name="Vysvetľujúci text" xfId="43" builtinId="53" customBuiltin="1"/>
    <cellStyle name="Zlá" xfId="44" builtinId="27" customBuiltin="1"/>
    <cellStyle name="Zvýraznenie1" xfId="45" builtinId="29" customBuiltin="1"/>
    <cellStyle name="Zvýraznenie2" xfId="46" builtinId="33" customBuiltin="1"/>
    <cellStyle name="Zvýraznenie3" xfId="47" builtinId="37" customBuiltin="1"/>
    <cellStyle name="Zvýraznenie4" xfId="48" builtinId="41" customBuiltin="1"/>
    <cellStyle name="Zvýraznenie5" xfId="49" builtinId="45" customBuiltin="1"/>
    <cellStyle name="Zvýraznenie6" xfId="50" builtinId="49" customBuiltin="1"/>
  </cellStyles>
  <dxfs count="26">
    <dxf>
      <font>
        <color rgb="FFFF0000"/>
      </font>
    </dxf>
    <dxf>
      <font>
        <color rgb="FFFF0000"/>
      </font>
    </dxf>
    <dxf>
      <font>
        <color rgb="FFFF0000"/>
      </font>
    </dxf>
    <dxf>
      <font>
        <b/>
        <i val="0"/>
        <color rgb="FFFF0000"/>
      </font>
    </dxf>
    <dxf>
      <font>
        <condense val="0"/>
        <extend val="0"/>
        <color indexed="9"/>
      </font>
    </dxf>
    <dxf>
      <font>
        <condense val="0"/>
        <extend val="0"/>
        <color indexed="9"/>
      </font>
    </dxf>
    <dxf>
      <font>
        <b/>
        <i val="0"/>
        <color rgb="FFFF0000"/>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ont>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theme="4"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#ODKAZ!</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0-2092-4647-9B9F-AF80617F8C98}"/>
            </c:ext>
          </c:extLst>
        </c:ser>
        <c:ser>
          <c:idx val="2"/>
          <c:order val="1"/>
          <c:tx>
            <c:strRef>
              <c:f>Overview!$C$96</c:f>
              <c:strCache>
                <c:ptCount val="1"/>
                <c:pt idx="0">
                  <c:v>Duration</c:v>
                </c:pt>
              </c:strCache>
            </c:strRef>
          </c:tx>
          <c:invertIfNegative val="0"/>
          <c:dLbls>
            <c:spPr>
              <a:noFill/>
              <a:ln>
                <a:noFill/>
              </a:ln>
              <a:effectLst/>
            </c:sp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1-2092-4647-9B9F-AF80617F8C98}"/>
            </c:ext>
          </c:extLst>
        </c:ser>
        <c:dLbls>
          <c:showLegendKey val="0"/>
          <c:showVal val="0"/>
          <c:showCatName val="0"/>
          <c:showSerName val="0"/>
          <c:showPercent val="0"/>
          <c:showBubbleSize val="0"/>
        </c:dLbls>
        <c:gapWidth val="55"/>
        <c:overlap val="100"/>
        <c:axId val="68677632"/>
        <c:axId val="68679168"/>
      </c:barChart>
      <c:catAx>
        <c:axId val="68677632"/>
        <c:scaling>
          <c:orientation val="maxMin"/>
        </c:scaling>
        <c:delete val="1"/>
        <c:axPos val="l"/>
        <c:numFmt formatCode="General" sourceLinked="1"/>
        <c:majorTickMark val="none"/>
        <c:minorTickMark val="none"/>
        <c:tickLblPos val="none"/>
        <c:crossAx val="68679168"/>
        <c:crosses val="autoZero"/>
        <c:auto val="1"/>
        <c:lblAlgn val="ctr"/>
        <c:lblOffset val="100"/>
        <c:noMultiLvlLbl val="0"/>
      </c:catAx>
      <c:valAx>
        <c:axId val="68679168"/>
        <c:scaling>
          <c:orientation val="minMax"/>
          <c:max val="48"/>
          <c:min val="0"/>
        </c:scaling>
        <c:delete val="0"/>
        <c:axPos val="t"/>
        <c:majorGridlines>
          <c:spPr>
            <a:ln>
              <a:noFill/>
            </a:ln>
          </c:spPr>
        </c:majorGridlines>
        <c:numFmt formatCode="General" sourceLinked="0"/>
        <c:majorTickMark val="none"/>
        <c:minorTickMark val="none"/>
        <c:tickLblPos val="nextTo"/>
        <c:crossAx val="68677632"/>
        <c:crosses val="autoZero"/>
        <c:crossBetween val="between"/>
        <c:majorUnit val="3"/>
        <c:minorUnit val="1"/>
      </c:valAx>
    </c:plotArea>
    <c:plotVisOnly val="1"/>
    <c:dispBlanksAs val="gap"/>
    <c:showDLblsOverMax val="0"/>
  </c:chart>
  <c:printSettings>
    <c:headerFooter/>
    <c:pageMargins b="0.75000000000000011" l="0.70000000000000007" r="0.70000000000000007" t="0.75000000000000011" header="0.30000000000000004" footer="0.30000000000000004"/>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0</xdr:colOff>
      <xdr:row>44</xdr:row>
      <xdr:rowOff>0</xdr:rowOff>
    </xdr:from>
    <xdr:to>
      <xdr:col>11</xdr:col>
      <xdr:colOff>0</xdr:colOff>
      <xdr:row>53</xdr:row>
      <xdr:rowOff>0</xdr:rowOff>
    </xdr:to>
    <xdr:sp macro="" textlink="" fLocksText="0">
      <xdr:nvSpPr>
        <xdr:cNvPr id="3" name="location_description">
          <a:extLst>
            <a:ext uri="{FF2B5EF4-FFF2-40B4-BE49-F238E27FC236}">
              <a16:creationId xmlns:a16="http://schemas.microsoft.com/office/drawing/2014/main" id="{00000000-0008-0000-0000-000003000000}"/>
            </a:ext>
          </a:extLst>
        </xdr:cNvPr>
        <xdr:cNvSpPr txBox="1"/>
      </xdr:nvSpPr>
      <xdr:spPr>
        <a:xfrm>
          <a:off x="1114425" y="7496175"/>
          <a:ext cx="791527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eaLnBrk="1" fontAlgn="auto" latinLnBrk="0" hangingPunct="1"/>
          <a:r>
            <a:rPr lang="en-GB" sz="1100">
              <a:solidFill>
                <a:schemeClr val="dk1"/>
              </a:solidFill>
              <a:effectLst/>
              <a:latin typeface="+mn-lt"/>
              <a:ea typeface="+mn-ea"/>
              <a:cs typeface="+mn-cs"/>
            </a:rPr>
            <a:t>The town of Brezno decided to implement the project on the whole territory of the town.  We realize that only by implementing the measures on the whole territory of the town, we are able to ensure adequate mitigation and adaptation to climate change, thereby contributing to the sustainable quality of life of inhabitants and to the quality of the environment in response to the adverse impacts of climate change. </a:t>
          </a:r>
          <a:endParaRPr lang="sk-SK">
            <a:effectLst/>
          </a:endParaRPr>
        </a:p>
        <a:p>
          <a:pPr eaLnBrk="1" fontAlgn="auto" latinLnBrk="0" hangingPunct="1"/>
          <a:r>
            <a:rPr lang="en-GB" sz="1100">
              <a:solidFill>
                <a:schemeClr val="dk1"/>
              </a:solidFill>
              <a:effectLst/>
              <a:latin typeface="+mn-lt"/>
              <a:ea typeface="+mn-ea"/>
              <a:cs typeface="+mn-cs"/>
            </a:rPr>
            <a:t>By aiming the project at the whole town, we will also contribute to the fact that the share of the population benefiting from life in towns and cities with increased resistance and responsiveness to climate change will be significantly higher in Slovakia, and the project results will have a wider impact also in terms of Slovakia's commitment resulting from the Paris Agreement and other strategic documents related to climate change.</a:t>
          </a:r>
          <a:endParaRPr lang="sk-SK">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157</xdr:row>
      <xdr:rowOff>0</xdr:rowOff>
    </xdr:from>
    <xdr:to>
      <xdr:col>11</xdr:col>
      <xdr:colOff>676274</xdr:colOff>
      <xdr:row>204</xdr:row>
      <xdr:rowOff>0</xdr:rowOff>
    </xdr:to>
    <xdr:sp macro="" textlink="" fLocksText="0">
      <xdr:nvSpPr>
        <xdr:cNvPr id="4" name="project_summary">
          <a:extLst>
            <a:ext uri="{FF2B5EF4-FFF2-40B4-BE49-F238E27FC236}">
              <a16:creationId xmlns:a16="http://schemas.microsoft.com/office/drawing/2014/main" id="{00000000-0008-0000-0000-000004000000}"/>
            </a:ext>
          </a:extLst>
        </xdr:cNvPr>
        <xdr:cNvSpPr txBox="1"/>
      </xdr:nvSpPr>
      <xdr:spPr>
        <a:xfrm>
          <a:off x="62344" y="27317700"/>
          <a:ext cx="964363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The town of Brezno had a draft action plan prepared before applying for a project under the Norway Grants 2014-2020. The aim of the preliminary action plan was to propose a summary of the measures that the applicant will implement in the framework of the submitted project. Implementation of the measures proposed under the action plan will contribute to the mitigation and adaptation of climate change on the territory of Brezno town, thus creating a synergistic effect of climate mitigation as such.</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Need of the project</a:t>
          </a:r>
          <a:r>
            <a:rPr lang="en-GB" sz="1100" i="1">
              <a:solidFill>
                <a:schemeClr val="dk1"/>
              </a:solidFill>
              <a:effectLst/>
              <a:latin typeface="+mn-lt"/>
              <a:ea typeface="+mn-ea"/>
              <a:cs typeface="+mn-cs"/>
            </a:rPr>
            <a:t> Based on the information published by the European Commission in the field of energy, climate change and environment in the section on Climate protection measures, it is stated: Climate change affects the whole world. In some regions, extreme weather and rainfall are increasingly common phenomena, while other areas experience more extreme heats and droughts. In the coming decades, these impacts are expected to increase even further. </a:t>
          </a:r>
          <a:endParaRPr lang="sk-SK">
            <a:effectLst/>
          </a:endParaRPr>
        </a:p>
        <a:p>
          <a:r>
            <a:rPr lang="en-GB" sz="1100" b="1" i="1">
              <a:solidFill>
                <a:schemeClr val="dk1"/>
              </a:solidFill>
              <a:effectLst/>
              <a:latin typeface="+mn-lt"/>
              <a:ea typeface="+mn-ea"/>
              <a:cs typeface="+mn-cs"/>
            </a:rPr>
            <a:t>Importance of the project:</a:t>
          </a:r>
          <a:r>
            <a:rPr lang="en-GB" sz="1100" i="1">
              <a:solidFill>
                <a:schemeClr val="dk1"/>
              </a:solidFill>
              <a:effectLst/>
              <a:latin typeface="+mn-lt"/>
              <a:ea typeface="+mn-ea"/>
              <a:cs typeface="+mn-cs"/>
            </a:rPr>
            <a:t> Based on the Statute, and thus our basic role of the town towards its inhabitants to take care of their needs, we are aware of the climate change, which is currently happening not only in Europe, and related ongoing increase of extreme temperatures especially in summer months, torrential rains, floods, extremely low summer temperatures and so on, as stated by the European Commission. The town of Brezno feels the responsibility to create such living conditions for its inhabitants and the resulting need to implement the measures that will improve these conditions. The town has no impact on temperature as such, but by planting new greenery, creating shading, increasing the proportion of green areas, providing thermal insulation of buildings, and thus reducing the emission of CO2 in the air, or by planting trees as the main CO2 absorbers from the atmosphere, we can prevent further warming of the town and the country.</a:t>
          </a:r>
          <a:endParaRPr lang="sk-SK">
            <a:effectLst/>
          </a:endParaRPr>
        </a:p>
        <a:p>
          <a:r>
            <a:rPr lang="en-GB" sz="1100" b="1" i="1">
              <a:solidFill>
                <a:schemeClr val="dk1"/>
              </a:solidFill>
              <a:effectLst/>
              <a:latin typeface="+mn-lt"/>
              <a:ea typeface="+mn-ea"/>
              <a:cs typeface="+mn-cs"/>
            </a:rPr>
            <a:t>Aim of the project: </a:t>
          </a:r>
          <a:r>
            <a:rPr lang="en-GB" sz="1100" i="1">
              <a:solidFill>
                <a:schemeClr val="dk1"/>
              </a:solidFill>
              <a:effectLst/>
              <a:latin typeface="+mn-lt"/>
              <a:ea typeface="+mn-ea"/>
              <a:cs typeface="+mn-cs"/>
            </a:rPr>
            <a:t>The main aim of the project is implementation of measures which will contribute to mitigation and adaptation to climate change. This aim of the project will be achieved through the following activities and measures:</a:t>
          </a:r>
          <a:endParaRPr lang="sk-SK">
            <a:effectLst/>
          </a:endParaRPr>
        </a:p>
        <a:p>
          <a:r>
            <a:rPr lang="en-GB" sz="1100" i="1">
              <a:solidFill>
                <a:schemeClr val="dk1"/>
              </a:solidFill>
              <a:effectLst/>
              <a:latin typeface="+mn-lt"/>
              <a:ea typeface="+mn-ea"/>
              <a:cs typeface="+mn-cs"/>
            </a:rPr>
            <a:t>1. Increase in energy efficiency of the Nursery school MŠ na ul. Hradby in Brezno: Insulation of external walls and building cladding, insulation/roof replacement, insulation of the lowest and the highest floor, replacement of the building openings (windows, doors))</a:t>
          </a:r>
          <a:endParaRPr lang="sk-SK">
            <a:effectLst/>
          </a:endParaRPr>
        </a:p>
        <a:p>
          <a:r>
            <a:rPr lang="en-GB" sz="1100" i="1">
              <a:solidFill>
                <a:schemeClr val="dk1"/>
              </a:solidFill>
              <a:effectLst/>
              <a:latin typeface="+mn-lt"/>
              <a:ea typeface="+mn-ea"/>
              <a:cs typeface="+mn-cs"/>
            </a:rPr>
            <a:t>2. Increase in energy efficiency of the Nursery school MŠ na ul. B. Němcov</a:t>
          </a:r>
          <a:r>
            <a:rPr lang="sk-SK" sz="1100" i="1">
              <a:solidFill>
                <a:schemeClr val="dk1"/>
              </a:solidFill>
              <a:effectLst/>
              <a:latin typeface="+mn-lt"/>
              <a:ea typeface="+mn-ea"/>
              <a:cs typeface="+mn-cs"/>
            </a:rPr>
            <a:t>ej</a:t>
          </a:r>
          <a:endParaRPr lang="sk-SK">
            <a:effectLst/>
          </a:endParaRPr>
        </a:p>
        <a:p>
          <a:r>
            <a:rPr lang="sk-SK" sz="1100" i="1">
              <a:solidFill>
                <a:schemeClr val="dk1"/>
              </a:solidFill>
              <a:effectLst/>
              <a:latin typeface="+mn-lt"/>
              <a:ea typeface="+mn-ea"/>
              <a:cs typeface="+mn-cs"/>
            </a:rPr>
            <a:t>3</a:t>
          </a:r>
          <a:r>
            <a:rPr lang="en-GB" sz="1100" i="1">
              <a:solidFill>
                <a:schemeClr val="dk1"/>
              </a:solidFill>
              <a:effectLst/>
              <a:latin typeface="+mn-lt"/>
              <a:ea typeface="+mn-ea"/>
              <a:cs typeface="+mn-cs"/>
            </a:rPr>
            <a:t>. Intelligent exterior lightning: installation of </a:t>
          </a:r>
          <a:r>
            <a:rPr lang="sk-SK" sz="1100" i="1">
              <a:solidFill>
                <a:schemeClr val="dk1"/>
              </a:solidFill>
              <a:effectLst/>
              <a:latin typeface="+mn-lt"/>
              <a:ea typeface="+mn-ea"/>
              <a:cs typeface="+mn-cs"/>
            </a:rPr>
            <a:t>28</a:t>
          </a:r>
          <a:r>
            <a:rPr lang="en-GB" sz="1100" i="1">
              <a:solidFill>
                <a:schemeClr val="dk1"/>
              </a:solidFill>
              <a:effectLst/>
              <a:latin typeface="+mn-lt"/>
              <a:ea typeface="+mn-ea"/>
              <a:cs typeface="+mn-cs"/>
            </a:rPr>
            <a:t> pc of solar lightning in the parks</a:t>
          </a:r>
          <a:endParaRPr lang="sk-SK">
            <a:effectLst/>
          </a:endParaRPr>
        </a:p>
        <a:p>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Installation of air quality sensors and a combined sensor of meteorological parameters - wind speed and direction, temperature and relative humidity, precipitation and barometric pressure</a:t>
          </a:r>
          <a:endParaRPr lang="sk-SK">
            <a:effectLst/>
          </a:endParaRPr>
        </a:p>
        <a:p>
          <a:r>
            <a:rPr lang="sk-SK" sz="1100" i="1">
              <a:solidFill>
                <a:schemeClr val="dk1"/>
              </a:solidFill>
              <a:effectLst/>
              <a:latin typeface="+mn-lt"/>
              <a:ea typeface="+mn-ea"/>
              <a:cs typeface="+mn-cs"/>
            </a:rPr>
            <a:t>5</a:t>
          </a:r>
          <a:r>
            <a:rPr lang="en-GB" sz="1100" i="1">
              <a:solidFill>
                <a:schemeClr val="dk1"/>
              </a:solidFill>
              <a:effectLst/>
              <a:latin typeface="+mn-lt"/>
              <a:ea typeface="+mn-ea"/>
              <a:cs typeface="+mn-cs"/>
            </a:rPr>
            <a:t>. Application for monitoring of air quality in the town- electronization</a:t>
          </a:r>
          <a:endParaRPr lang="sk-SK">
            <a:effectLst/>
          </a:endParaRPr>
        </a:p>
        <a:p>
          <a:r>
            <a:rPr lang="sk-SK" sz="1100" i="1">
              <a:solidFill>
                <a:schemeClr val="dk1"/>
              </a:solidFill>
              <a:effectLst/>
              <a:latin typeface="+mn-lt"/>
              <a:ea typeface="+mn-ea"/>
              <a:cs typeface="+mn-cs"/>
            </a:rPr>
            <a:t>6</a:t>
          </a:r>
          <a:r>
            <a:rPr lang="en-GB" sz="1100" i="1">
              <a:solidFill>
                <a:schemeClr val="dk1"/>
              </a:solidFill>
              <a:effectLst/>
              <a:latin typeface="+mn-lt"/>
              <a:ea typeface="+mn-ea"/>
              <a:cs typeface="+mn-cs"/>
            </a:rPr>
            <a:t>. Purchase of an electric car for the Town Hall employees´ purposes</a:t>
          </a:r>
          <a:endParaRPr lang="sk-SK">
            <a:effectLst/>
          </a:endParaRPr>
        </a:p>
        <a:p>
          <a:r>
            <a:rPr lang="sk-SK" sz="1100" i="1">
              <a:solidFill>
                <a:schemeClr val="dk1"/>
              </a:solidFill>
              <a:effectLst/>
              <a:latin typeface="+mn-lt"/>
              <a:ea typeface="+mn-ea"/>
              <a:cs typeface="+mn-cs"/>
            </a:rPr>
            <a:t>7</a:t>
          </a:r>
          <a:r>
            <a:rPr lang="en-GB" sz="1100" i="1">
              <a:solidFill>
                <a:schemeClr val="dk1"/>
              </a:solidFill>
              <a:effectLst/>
              <a:latin typeface="+mn-lt"/>
              <a:ea typeface="+mn-ea"/>
              <a:cs typeface="+mn-cs"/>
            </a:rPr>
            <a:t>. Purchase of </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0 pc bicycles for Town Hall employees, TS</a:t>
          </a:r>
          <a:endParaRPr lang="sk-SK">
            <a:effectLst/>
          </a:endParaRPr>
        </a:p>
        <a:p>
          <a:r>
            <a:rPr lang="sk-SK" sz="1100" i="1">
              <a:solidFill>
                <a:schemeClr val="dk1"/>
              </a:solidFill>
              <a:effectLst/>
              <a:latin typeface="+mn-lt"/>
              <a:ea typeface="+mn-ea"/>
              <a:cs typeface="+mn-cs"/>
            </a:rPr>
            <a:t>8</a:t>
          </a:r>
          <a:r>
            <a:rPr lang="en-GB" sz="1100" i="1">
              <a:solidFill>
                <a:schemeClr val="dk1"/>
              </a:solidFill>
              <a:effectLst/>
              <a:latin typeface="+mn-lt"/>
              <a:ea typeface="+mn-ea"/>
              <a:cs typeface="+mn-cs"/>
            </a:rPr>
            <a:t>. Purchase of 4 pc bike stands</a:t>
          </a:r>
          <a:endParaRPr lang="sk-SK">
            <a:effectLst/>
          </a:endParaRPr>
        </a:p>
        <a:p>
          <a:r>
            <a:rPr lang="en-GB" sz="1100" i="1">
              <a:solidFill>
                <a:schemeClr val="dk1"/>
              </a:solidFill>
              <a:effectLst/>
              <a:latin typeface="+mn-lt"/>
              <a:ea typeface="+mn-ea"/>
              <a:cs typeface="+mn-cs"/>
            </a:rPr>
            <a:t>Revitalization of greenery in central urban areas: </a:t>
          </a:r>
          <a:endParaRPr lang="sk-SK">
            <a:effectLst/>
          </a:endParaRPr>
        </a:p>
        <a:p>
          <a:r>
            <a:rPr lang="sk-SK" sz="1100" i="1">
              <a:solidFill>
                <a:schemeClr val="dk1"/>
              </a:solidFill>
              <a:effectLst/>
              <a:latin typeface="+mn-lt"/>
              <a:ea typeface="+mn-ea"/>
              <a:cs typeface="+mn-cs"/>
            </a:rPr>
            <a:t>9</a:t>
          </a:r>
          <a:r>
            <a:rPr lang="en-GB" sz="1100" i="1">
              <a:solidFill>
                <a:schemeClr val="dk1"/>
              </a:solidFill>
              <a:effectLst/>
              <a:latin typeface="+mn-lt"/>
              <a:ea typeface="+mn-ea"/>
              <a:cs typeface="+mn-cs"/>
            </a:rPr>
            <a:t>. Crossroad ČSA hradby – planting a green island on the total area 813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(lawn renovation 336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planting bushes – roses – 157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planting ornamental grasses – 175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planting perennial plant flowerbeds – 145 m</a:t>
          </a:r>
          <a:r>
            <a:rPr lang="en-GB" sz="1100" i="1" baseline="30000">
              <a:solidFill>
                <a:schemeClr val="dk1"/>
              </a:solidFill>
              <a:effectLst/>
              <a:latin typeface="+mn-lt"/>
              <a:ea typeface="+mn-ea"/>
              <a:cs typeface="+mn-cs"/>
            </a:rPr>
            <a:t>2 </a:t>
          </a:r>
          <a:r>
            <a:rPr lang="en-GB" sz="1100" i="1">
              <a:solidFill>
                <a:schemeClr val="dk1"/>
              </a:solidFill>
              <a:effectLst/>
              <a:latin typeface="+mn-lt"/>
              <a:ea typeface="+mn-ea"/>
              <a:cs typeface="+mn-cs"/>
            </a:rPr>
            <a:t>)</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0</a:t>
          </a:r>
          <a:r>
            <a:rPr lang="en-GB" sz="1100" i="1">
              <a:solidFill>
                <a:schemeClr val="dk1"/>
              </a:solidFill>
              <a:effectLst/>
              <a:latin typeface="+mn-lt"/>
              <a:ea typeface="+mn-ea"/>
              <a:cs typeface="+mn-cs"/>
            </a:rPr>
            <a:t>. Installation of </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 pc spatial plant sculptures „cyclist“</a:t>
          </a:r>
          <a:endParaRPr lang="sk-SK">
            <a:effectLst/>
          </a:endParaRPr>
        </a:p>
        <a:p>
          <a:r>
            <a:rPr lang="en-GB" sz="1100" i="1">
              <a:solidFill>
                <a:schemeClr val="dk1"/>
              </a:solidFill>
              <a:effectLst/>
              <a:latin typeface="+mn-lt"/>
              <a:ea typeface="+mn-ea"/>
              <a:cs typeface="+mn-cs"/>
            </a:rPr>
            <a:t>Building natural elements to increase air humidity and retain moisture:</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 Plant meadow communities in 14 sites on the total area 9,851 m</a:t>
          </a:r>
          <a:r>
            <a:rPr lang="en-GB" sz="1100" i="1" baseline="30000">
              <a:solidFill>
                <a:schemeClr val="dk1"/>
              </a:solidFill>
              <a:effectLst/>
              <a:latin typeface="+mn-lt"/>
              <a:ea typeface="+mn-ea"/>
              <a:cs typeface="+mn-cs"/>
            </a:rPr>
            <a:t>2</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2</a:t>
          </a:r>
          <a:r>
            <a:rPr lang="en-GB" sz="1100" i="1">
              <a:solidFill>
                <a:schemeClr val="dk1"/>
              </a:solidFill>
              <a:effectLst/>
              <a:latin typeface="+mn-lt"/>
              <a:ea typeface="+mn-ea"/>
              <a:cs typeface="+mn-cs"/>
            </a:rPr>
            <a:t>. Supporting the expansion of bee colonies, butterflies and insects by installing insect houses</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3</a:t>
          </a:r>
          <a:r>
            <a:rPr lang="en-GB" sz="1100" i="1">
              <a:solidFill>
                <a:schemeClr val="dk1"/>
              </a:solidFill>
              <a:effectLst/>
              <a:latin typeface="+mn-lt"/>
              <a:ea typeface="+mn-ea"/>
              <a:cs typeface="+mn-cs"/>
            </a:rPr>
            <a:t>. Placing 3 pc of flower pots in the town square with trees</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Support for introduction of the biodegradable waste collection from complex housing construction by purchasing 50 pc collection containers of 1,100 l</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5</a:t>
          </a:r>
          <a:r>
            <a:rPr lang="en-GB" sz="1100" i="1">
              <a:solidFill>
                <a:schemeClr val="dk1"/>
              </a:solidFill>
              <a:effectLst/>
              <a:latin typeface="+mn-lt"/>
              <a:ea typeface="+mn-ea"/>
              <a:cs typeface="+mn-cs"/>
            </a:rPr>
            <a:t>. Shading with alternative elements of green infrastructure - exterior vertical greenery: vertical garden in the yard of M. R. Štefánika 2 – Museum of Communism: greening the southern part of the site front walls or fire walls </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6</a:t>
          </a:r>
          <a:r>
            <a:rPr lang="en-GB" sz="1100" i="1">
              <a:solidFill>
                <a:schemeClr val="dk1"/>
              </a:solidFill>
              <a:effectLst/>
              <a:latin typeface="+mn-lt"/>
              <a:ea typeface="+mn-ea"/>
              <a:cs typeface="+mn-cs"/>
            </a:rPr>
            <a:t>. Green walls of the container stands </a:t>
          </a:r>
          <a:r>
            <a:rPr lang="sk-SK" sz="1100" i="1">
              <a:solidFill>
                <a:schemeClr val="dk1"/>
              </a:solidFill>
              <a:effectLst/>
              <a:latin typeface="+mn-lt"/>
              <a:ea typeface="+mn-ea"/>
              <a:cs typeface="+mn-cs"/>
            </a:rPr>
            <a:t>2</a:t>
          </a:r>
          <a:r>
            <a:rPr lang="en-GB" sz="1100" i="1">
              <a:solidFill>
                <a:schemeClr val="dk1"/>
              </a:solidFill>
              <a:effectLst/>
              <a:latin typeface="+mn-lt"/>
              <a:ea typeface="+mn-ea"/>
              <a:cs typeface="+mn-cs"/>
            </a:rPr>
            <a:t> pc vertical substrate gardens with planted perennial plants.</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7</a:t>
          </a:r>
          <a:r>
            <a:rPr lang="en-GB" sz="1100" i="1">
              <a:solidFill>
                <a:schemeClr val="dk1"/>
              </a:solidFill>
              <a:effectLst/>
              <a:latin typeface="+mn-lt"/>
              <a:ea typeface="+mn-ea"/>
              <a:cs typeface="+mn-cs"/>
            </a:rPr>
            <a:t>. Conversion of asphalt pitches to bright areas in total area 1,600 m</a:t>
          </a:r>
          <a:r>
            <a:rPr lang="en-GB" sz="1100" i="1" baseline="30000">
              <a:solidFill>
                <a:schemeClr val="dk1"/>
              </a:solidFill>
              <a:effectLst/>
              <a:latin typeface="+mn-lt"/>
              <a:ea typeface="+mn-ea"/>
              <a:cs typeface="+mn-cs"/>
            </a:rPr>
            <a:t>2</a:t>
          </a:r>
          <a:endParaRPr lang="sk-SK">
            <a:effectLst/>
          </a:endParaRPr>
        </a:p>
        <a:p>
          <a:r>
            <a:rPr lang="sk-SK" sz="1100" i="1">
              <a:solidFill>
                <a:schemeClr val="dk1"/>
              </a:solidFill>
              <a:effectLst/>
              <a:latin typeface="+mn-lt"/>
              <a:ea typeface="+mn-ea"/>
              <a:cs typeface="+mn-cs"/>
            </a:rPr>
            <a:t>18</a:t>
          </a:r>
          <a:r>
            <a:rPr lang="en-GB" sz="1100" i="1">
              <a:solidFill>
                <a:schemeClr val="dk1"/>
              </a:solidFill>
              <a:effectLst/>
              <a:latin typeface="+mn-lt"/>
              <a:ea typeface="+mn-ea"/>
              <a:cs typeface="+mn-cs"/>
            </a:rPr>
            <a:t>. Efficient use of water in the nursery school MŠ Boženy Nemcovej and its further use for irrigation, flushing - collecting rainwater into surface water retention vessels</a:t>
          </a:r>
          <a:endParaRPr lang="sk-SK">
            <a:effectLst/>
          </a:endParaRPr>
        </a:p>
        <a:p>
          <a:r>
            <a:rPr lang="sk-SK" sz="1100" i="1">
              <a:solidFill>
                <a:schemeClr val="dk1"/>
              </a:solidFill>
              <a:effectLst/>
              <a:latin typeface="+mn-lt"/>
              <a:ea typeface="+mn-ea"/>
              <a:cs typeface="+mn-cs"/>
            </a:rPr>
            <a:t>19</a:t>
          </a:r>
          <a:r>
            <a:rPr lang="en-GB" sz="1100" i="1">
              <a:solidFill>
                <a:schemeClr val="dk1"/>
              </a:solidFill>
              <a:effectLst/>
              <a:latin typeface="+mn-lt"/>
              <a:ea typeface="+mn-ea"/>
              <a:cs typeface="+mn-cs"/>
            </a:rPr>
            <a:t>. Bioretention system with functional vegetation for catching and draining rainwater from slopes</a:t>
          </a:r>
          <a:endParaRPr lang="sk-SK">
            <a:effectLst/>
          </a:endParaRPr>
        </a:p>
        <a:p>
          <a:r>
            <a:rPr lang="en-GB" sz="1100" i="1">
              <a:solidFill>
                <a:schemeClr val="dk1"/>
              </a:solidFill>
              <a:effectLst/>
              <a:latin typeface="+mn-lt"/>
              <a:ea typeface="+mn-ea"/>
              <a:cs typeface="+mn-cs"/>
            </a:rPr>
            <a:t>Soft measures:</a:t>
          </a:r>
          <a:endParaRPr lang="sk-SK">
            <a:effectLst/>
          </a:endParaRPr>
        </a:p>
        <a:p>
          <a:r>
            <a:rPr lang="sk-SK" sz="1100" i="1">
              <a:solidFill>
                <a:schemeClr val="dk1"/>
              </a:solidFill>
              <a:effectLst/>
              <a:latin typeface="+mn-lt"/>
              <a:ea typeface="+mn-ea"/>
              <a:cs typeface="+mn-cs"/>
            </a:rPr>
            <a:t>20</a:t>
          </a:r>
          <a:r>
            <a:rPr lang="en-GB" sz="1100" i="1">
              <a:solidFill>
                <a:schemeClr val="dk1"/>
              </a:solidFill>
              <a:effectLst/>
              <a:latin typeface="+mn-lt"/>
              <a:ea typeface="+mn-ea"/>
              <a:cs typeface="+mn-cs"/>
            </a:rPr>
            <a:t>. </a:t>
          </a:r>
          <a:r>
            <a:rPr lang="en-GB" sz="1100">
              <a:solidFill>
                <a:schemeClr val="dk1"/>
              </a:solidFill>
              <a:effectLst/>
              <a:latin typeface="+mn-lt"/>
              <a:ea typeface="+mn-ea"/>
              <a:cs typeface="+mn-cs"/>
            </a:rPr>
            <a:t>Analysis of the current situation of greenhouse gases from individual sectors</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 Analysis of the climate conditions</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2</a:t>
          </a:r>
          <a:r>
            <a:rPr lang="en-GB" sz="1100" i="1">
              <a:solidFill>
                <a:schemeClr val="dk1"/>
              </a:solidFill>
              <a:effectLst/>
              <a:latin typeface="+mn-lt"/>
              <a:ea typeface="+mn-ea"/>
              <a:cs typeface="+mn-cs"/>
            </a:rPr>
            <a:t>. Risk analysis, analysis of the territory vulnerability to climate change</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3</a:t>
          </a:r>
          <a:r>
            <a:rPr lang="en-GB" sz="1100" i="1">
              <a:solidFill>
                <a:schemeClr val="dk1"/>
              </a:solidFill>
              <a:effectLst/>
              <a:latin typeface="+mn-lt"/>
              <a:ea typeface="+mn-ea"/>
              <a:cs typeface="+mn-cs"/>
            </a:rPr>
            <a:t>. Monitoring of areas with rapid water drain and extreme erosion or slipping hazard</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Establishment of a “permanent exhibition - exposition” on the implementation of measures and education on reducing the impact of CO</a:t>
          </a:r>
          <a:r>
            <a:rPr lang="en-GB" sz="1100" i="1" baseline="-25000">
              <a:solidFill>
                <a:schemeClr val="dk1"/>
              </a:solidFill>
              <a:effectLst/>
              <a:latin typeface="+mn-lt"/>
              <a:ea typeface="+mn-ea"/>
              <a:cs typeface="+mn-cs"/>
            </a:rPr>
            <a:t>2</a:t>
          </a:r>
          <a:r>
            <a:rPr lang="en-GB" sz="1100" i="1">
              <a:solidFill>
                <a:schemeClr val="dk1"/>
              </a:solidFill>
              <a:effectLst/>
              <a:latin typeface="+mn-lt"/>
              <a:ea typeface="+mn-ea"/>
              <a:cs typeface="+mn-cs"/>
            </a:rPr>
            <a:t> on the environment in the town</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5</a:t>
          </a:r>
          <a:r>
            <a:rPr lang="en-GB" sz="1100" i="1">
              <a:solidFill>
                <a:schemeClr val="dk1"/>
              </a:solidFill>
              <a:effectLst/>
              <a:latin typeface="+mn-lt"/>
              <a:ea typeface="+mn-ea"/>
              <a:cs typeface="+mn-cs"/>
            </a:rPr>
            <a:t>. Education programme for primary school pupils and secondary school students, including the public</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6</a:t>
          </a:r>
          <a:r>
            <a:rPr lang="en-GB" sz="1100" i="1">
              <a:solidFill>
                <a:schemeClr val="dk1"/>
              </a:solidFill>
              <a:effectLst/>
              <a:latin typeface="+mn-lt"/>
              <a:ea typeface="+mn-ea"/>
              <a:cs typeface="+mn-cs"/>
            </a:rPr>
            <a:t>. A separate website designed to raise citizens´ awareness of the causes and prevention of greenhouse gas emissions, the effects of climate change and means of adaptation thereto</a:t>
          </a:r>
          <a:endParaRPr lang="sk-SK">
            <a:effectLst/>
          </a:endParaRPr>
        </a:p>
        <a:p>
          <a:r>
            <a:rPr lang="sk-SK" sz="1100" i="1">
              <a:solidFill>
                <a:schemeClr val="dk1"/>
              </a:solidFill>
              <a:effectLst/>
              <a:latin typeface="+mn-lt"/>
              <a:ea typeface="+mn-ea"/>
              <a:cs typeface="+mn-cs"/>
            </a:rPr>
            <a:t>27</a:t>
          </a:r>
          <a:r>
            <a:rPr lang="en-GB" sz="1100" i="1">
              <a:solidFill>
                <a:schemeClr val="dk1"/>
              </a:solidFill>
              <a:effectLst/>
              <a:latin typeface="+mn-lt"/>
              <a:ea typeface="+mn-ea"/>
              <a:cs typeface="+mn-cs"/>
            </a:rPr>
            <a:t>. The initial and final conference for professional and general public to present the implemented activities and their impact on CO2 reduction on the town territory</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Relevant details of individual measures and activities are included in the optional annexes. (drawings, studies, project documentation, etc.)</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Target groups: </a:t>
          </a:r>
          <a:r>
            <a:rPr lang="en-GB" sz="1100" i="1">
              <a:solidFill>
                <a:schemeClr val="dk1"/>
              </a:solidFill>
              <a:effectLst/>
              <a:latin typeface="+mn-lt"/>
              <a:ea typeface="+mn-ea"/>
              <a:cs typeface="+mn-cs"/>
            </a:rPr>
            <a:t>In regard to the nature of the project and the main aim of the project, all inhabitants of the town form the target group. The individual activities are situated throughout the whole area of the town, especially regarding the greenery planting. </a:t>
          </a:r>
          <a:endParaRPr lang="sk-SK">
            <a:effectLst/>
          </a:endParaRPr>
        </a:p>
        <a:p>
          <a:r>
            <a:rPr lang="en-GB" sz="1100" b="1" i="1">
              <a:solidFill>
                <a:schemeClr val="dk1"/>
              </a:solidFill>
              <a:effectLst/>
              <a:latin typeface="+mn-lt"/>
              <a:ea typeface="+mn-ea"/>
              <a:cs typeface="+mn-cs"/>
            </a:rPr>
            <a:t>Partnership: </a:t>
          </a:r>
          <a:r>
            <a:rPr lang="en-GB" sz="1100" b="1" i="1" baseline="0">
              <a:solidFill>
                <a:schemeClr val="dk1"/>
              </a:solidFill>
              <a:effectLst/>
              <a:latin typeface="+mn-lt"/>
              <a:ea typeface="+mn-ea"/>
              <a:cs typeface="+mn-cs"/>
            </a:rPr>
            <a:t> </a:t>
          </a:r>
          <a:r>
            <a:rPr lang="en-GB" sz="1100" i="1">
              <a:solidFill>
                <a:schemeClr val="dk1"/>
              </a:solidFill>
              <a:effectLst/>
              <a:latin typeface="+mn-lt"/>
              <a:ea typeface="+mn-ea"/>
              <a:cs typeface="+mn-cs"/>
            </a:rPr>
            <a:t>Using the partnership shall also be part of the project.</a:t>
          </a:r>
          <a:endParaRPr lang="sk-SK">
            <a:effectLst/>
          </a:endParaRPr>
        </a:p>
        <a:p>
          <a:endParaRPr lang="sk-SK" sz="1100" i="1">
            <a:solidFill>
              <a:schemeClr val="dk1"/>
            </a:solidFill>
            <a:effectLst/>
            <a:latin typeface="+mn-lt"/>
            <a:ea typeface="+mn-ea"/>
            <a:cs typeface="+mn-cs"/>
          </a:endParaRPr>
        </a:p>
        <a:p>
          <a:r>
            <a:rPr lang="sk-SK" sz="1000" b="0" i="0" u="none" strike="noStrike" baseline="0">
              <a:solidFill>
                <a:schemeClr val="dk1"/>
              </a:solidFill>
              <a:latin typeface="+mn-lt"/>
              <a:ea typeface="+mn-ea"/>
              <a:cs typeface="+mn-cs"/>
            </a:rPr>
            <a:t>	</a:t>
          </a:r>
        </a:p>
        <a:p>
          <a:endParaRPr lang="sk-SK" sz="1000"/>
        </a:p>
      </xdr:txBody>
    </xdr:sp>
    <xdr:clientData/>
  </xdr:twoCellAnchor>
  <xdr:twoCellAnchor>
    <xdr:from>
      <xdr:col>2</xdr:col>
      <xdr:colOff>0</xdr:colOff>
      <xdr:row>216</xdr:row>
      <xdr:rowOff>0</xdr:rowOff>
    </xdr:from>
    <xdr:to>
      <xdr:col>11</xdr:col>
      <xdr:colOff>0</xdr:colOff>
      <xdr:row>233</xdr:row>
      <xdr:rowOff>0</xdr:rowOff>
    </xdr:to>
    <xdr:sp macro="" textlink="" fLocksText="0">
      <xdr:nvSpPr>
        <xdr:cNvPr id="5" name="Description_Activity1">
          <a:extLst>
            <a:ext uri="{FF2B5EF4-FFF2-40B4-BE49-F238E27FC236}">
              <a16:creationId xmlns:a16="http://schemas.microsoft.com/office/drawing/2014/main" id="{00000000-0008-0000-0000-000005000000}"/>
            </a:ext>
          </a:extLst>
        </xdr:cNvPr>
        <xdr:cNvSpPr txBox="1"/>
      </xdr:nvSpPr>
      <xdr:spPr>
        <a:xfrm>
          <a:off x="1114425" y="40319325"/>
          <a:ext cx="7915275" cy="3886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Description of the activity:</a:t>
          </a:r>
          <a:r>
            <a:rPr lang="en-GB" sz="1100">
              <a:solidFill>
                <a:schemeClr val="dk1"/>
              </a:solidFill>
              <a:effectLst/>
              <a:latin typeface="+mn-lt"/>
              <a:ea typeface="+mn-ea"/>
              <a:cs typeface="+mn-cs"/>
            </a:rPr>
            <a:t> Before submitting the application, a draft action plan had been drawn up which gave rise to the measures to be implemented within the project. Activity 1 includes the finalization of the action plan. Its processing will be carried out during the whole project implementation, i. e. 36 months. </a:t>
          </a:r>
          <a:endParaRPr lang="sk-SK">
            <a:effectLst/>
          </a:endParaRPr>
        </a:p>
        <a:p>
          <a:r>
            <a:rPr lang="en-GB" sz="1100">
              <a:solidFill>
                <a:schemeClr val="dk1"/>
              </a:solidFill>
              <a:effectLst/>
              <a:latin typeface="+mn-lt"/>
              <a:ea typeface="+mn-ea"/>
              <a:cs typeface="+mn-cs"/>
            </a:rPr>
            <a:t> </a:t>
          </a:r>
          <a:endParaRPr lang="sk-SK">
            <a:effectLst/>
          </a:endParaRPr>
        </a:p>
        <a:p>
          <a:r>
            <a:rPr lang="en-GB" sz="1100">
              <a:solidFill>
                <a:schemeClr val="dk1"/>
              </a:solidFill>
              <a:effectLst/>
              <a:latin typeface="+mn-lt"/>
              <a:ea typeface="+mn-ea"/>
              <a:cs typeface="+mn-cs"/>
            </a:rPr>
            <a:t>The action plan for mitigation and adaptation to climate change will be a comprehensive short and medium term strategic document that will define the town´s activities focused on reducing the CO2 emissions and adaptation to climate change. As part of the activity, the draft action plan, as submitted under the mandatory annexes to the application, will be finalized, including the following analyses: </a:t>
          </a:r>
          <a:endParaRPr lang="sk-SK">
            <a:effectLst/>
          </a:endParaRPr>
        </a:p>
        <a:p>
          <a:r>
            <a:rPr lang="en-GB" sz="1100">
              <a:solidFill>
                <a:schemeClr val="dk1"/>
              </a:solidFill>
              <a:effectLst/>
              <a:latin typeface="+mn-lt"/>
              <a:ea typeface="+mn-ea"/>
              <a:cs typeface="+mn-cs"/>
            </a:rPr>
            <a:t> </a:t>
          </a:r>
          <a:endParaRPr lang="sk-SK">
            <a:effectLst/>
          </a:endParaRPr>
        </a:p>
        <a:p>
          <a:r>
            <a:rPr lang="en-GB" sz="1100">
              <a:solidFill>
                <a:schemeClr val="dk1"/>
              </a:solidFill>
              <a:effectLst/>
              <a:latin typeface="+mn-lt"/>
              <a:ea typeface="+mn-ea"/>
              <a:cs typeface="+mn-cs"/>
            </a:rPr>
            <a:t>- analysis of the climate conditions (collection and evaluation of the climate data, creation of climate models, forecasts, forecasts of future climate change and alike)</a:t>
          </a:r>
          <a:endParaRPr lang="sk-SK">
            <a:effectLst/>
          </a:endParaRPr>
        </a:p>
        <a:p>
          <a:r>
            <a:rPr lang="en-GB" sz="1100">
              <a:solidFill>
                <a:schemeClr val="dk1"/>
              </a:solidFill>
              <a:effectLst/>
              <a:latin typeface="+mn-lt"/>
              <a:ea typeface="+mn-ea"/>
              <a:cs typeface="+mn-cs"/>
            </a:rPr>
            <a:t> - risk analysis, analysis of the territory vulnerability to climate change (data collection and evaluation, creation of complex maps, creation of models and alike)</a:t>
          </a:r>
          <a:endParaRPr lang="sk-SK">
            <a:effectLst/>
          </a:endParaRPr>
        </a:p>
        <a:p>
          <a:r>
            <a:rPr lang="en-GB" sz="1100">
              <a:solidFill>
                <a:schemeClr val="dk1"/>
              </a:solidFill>
              <a:effectLst/>
              <a:latin typeface="+mn-lt"/>
              <a:ea typeface="+mn-ea"/>
              <a:cs typeface="+mn-cs"/>
            </a:rPr>
            <a:t> - monitoring of areas with rapid water drain and extreme erosion or slipping hazard and elaboration of proposals for action.</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The implemented activity will contribute to fulfilment of the indicator:</a:t>
          </a:r>
          <a:r>
            <a:rPr lang="en-GB" sz="1100">
              <a:solidFill>
                <a:schemeClr val="dk1"/>
              </a:solidFill>
              <a:effectLst/>
              <a:latin typeface="+mn-lt"/>
              <a:ea typeface="+mn-ea"/>
              <a:cs typeface="+mn-cs"/>
            </a:rPr>
            <a:t> „Number of action plans completed“, target value is 1.</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Liability for implementation:</a:t>
          </a:r>
          <a:r>
            <a:rPr lang="en-GB" sz="1100">
              <a:solidFill>
                <a:schemeClr val="dk1"/>
              </a:solidFill>
              <a:effectLst/>
              <a:latin typeface="+mn-lt"/>
              <a:ea typeface="+mn-ea"/>
              <a:cs typeface="+mn-cs"/>
            </a:rPr>
            <a:t> Implementation will be done through suppliers. </a:t>
          </a:r>
          <a:endParaRPr lang="sk-SK">
            <a:effectLst/>
          </a:endParaRPr>
        </a:p>
      </xdr:txBody>
    </xdr:sp>
    <xdr:clientData/>
  </xdr:twoCellAnchor>
  <xdr:twoCellAnchor>
    <xdr:from>
      <xdr:col>1</xdr:col>
      <xdr:colOff>419099</xdr:colOff>
      <xdr:row>242</xdr:row>
      <xdr:rowOff>0</xdr:rowOff>
    </xdr:from>
    <xdr:to>
      <xdr:col>10</xdr:col>
      <xdr:colOff>809624</xdr:colOff>
      <xdr:row>259</xdr:row>
      <xdr:rowOff>19050</xdr:rowOff>
    </xdr:to>
    <xdr:sp macro="" textlink="" fLocksText="0">
      <xdr:nvSpPr>
        <xdr:cNvPr id="6" name="Description_Activity2">
          <a:extLst>
            <a:ext uri="{FF2B5EF4-FFF2-40B4-BE49-F238E27FC236}">
              <a16:creationId xmlns:a16="http://schemas.microsoft.com/office/drawing/2014/main" id="{00000000-0008-0000-0000-000006000000}"/>
            </a:ext>
          </a:extLst>
        </xdr:cNvPr>
        <xdr:cNvSpPr txBox="1"/>
      </xdr:nvSpPr>
      <xdr:spPr>
        <a:xfrm>
          <a:off x="476249" y="45958125"/>
          <a:ext cx="8553450" cy="39052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The main activity will be implemented through the measures:</a:t>
          </a:r>
          <a:endParaRPr lang="sk-SK">
            <a:effectLst/>
          </a:endParaRPr>
        </a:p>
        <a:p>
          <a:r>
            <a:rPr lang="en-GB" sz="1100" i="1">
              <a:solidFill>
                <a:schemeClr val="dk1"/>
              </a:solidFill>
              <a:effectLst/>
              <a:latin typeface="+mn-lt"/>
              <a:ea typeface="+mn-ea"/>
              <a:cs typeface="+mn-cs"/>
            </a:rPr>
            <a:t> 1. Increase in energy efficiency of the Nursery school MŠ na ul. Hradby in Brezno: Insulation of external walls and building cladding, insulation/roof replacement, insulation of the lowest and the highest floor, replacement of the building openings (windows, doors), (49.7t/CO2/year)</a:t>
          </a:r>
          <a:endParaRPr lang="sk-SK">
            <a:effectLst/>
          </a:endParaRPr>
        </a:p>
        <a:p>
          <a:r>
            <a:rPr lang="en-GB" sz="1100" i="1">
              <a:solidFill>
                <a:schemeClr val="dk1"/>
              </a:solidFill>
              <a:effectLst/>
              <a:latin typeface="+mn-lt"/>
              <a:ea typeface="+mn-ea"/>
              <a:cs typeface="+mn-cs"/>
            </a:rPr>
            <a:t>2. Increase in energy efficiency of the Nursery school MŠ na ul. B. Němcovej (14.3t/CO2/year)</a:t>
          </a:r>
          <a:endParaRPr lang="sk-SK">
            <a:effectLst/>
          </a:endParaRPr>
        </a:p>
        <a:p>
          <a:r>
            <a:rPr lang="en-GB" sz="1100" i="1">
              <a:solidFill>
                <a:sysClr val="windowText" lastClr="000000"/>
              </a:solidFill>
              <a:effectLst/>
              <a:latin typeface="+mn-lt"/>
              <a:ea typeface="+mn-ea"/>
              <a:cs typeface="+mn-cs"/>
            </a:rPr>
            <a:t>1</a:t>
          </a:r>
          <a:r>
            <a:rPr lang="sk-SK" sz="1100" i="1">
              <a:solidFill>
                <a:sysClr val="windowText" lastClr="000000"/>
              </a:solidFill>
              <a:effectLst/>
              <a:latin typeface="+mn-lt"/>
              <a:ea typeface="+mn-ea"/>
              <a:cs typeface="+mn-cs"/>
            </a:rPr>
            <a:t>5</a:t>
          </a:r>
          <a:r>
            <a:rPr lang="en-GB" sz="1100" i="1">
              <a:solidFill>
                <a:sysClr val="windowText" lastClr="000000"/>
              </a:solidFill>
              <a:effectLst/>
              <a:latin typeface="+mn-lt"/>
              <a:ea typeface="+mn-ea"/>
              <a:cs typeface="+mn-cs"/>
            </a:rPr>
            <a:t>. Shading with alternative elements of green infrastructure - exterior vertical greenery: vertical garden in the yard of M. R. Štefánika 2 – Museum of Communism: greening the southern part of the site front walls or fire walls (minimum influence on CO2 emissions – no calculation)</a:t>
          </a:r>
          <a:endParaRPr lang="sk-SK">
            <a:solidFill>
              <a:sysClr val="windowText" lastClr="000000"/>
            </a:solidFill>
            <a:effectLst/>
          </a:endParaRPr>
        </a:p>
        <a:p>
          <a:r>
            <a:rPr lang="en-GB" sz="1100" i="1">
              <a:solidFill>
                <a:sysClr val="windowText" lastClr="000000"/>
              </a:solidFill>
              <a:effectLst/>
              <a:latin typeface="+mn-lt"/>
              <a:ea typeface="+mn-ea"/>
              <a:cs typeface="+mn-cs"/>
            </a:rPr>
            <a:t>1</a:t>
          </a:r>
          <a:r>
            <a:rPr lang="sk-SK" sz="1100" i="1">
              <a:solidFill>
                <a:sysClr val="windowText" lastClr="000000"/>
              </a:solidFill>
              <a:effectLst/>
              <a:latin typeface="+mn-lt"/>
              <a:ea typeface="+mn-ea"/>
              <a:cs typeface="+mn-cs"/>
            </a:rPr>
            <a:t>6</a:t>
          </a:r>
          <a:r>
            <a:rPr lang="en-GB" sz="1100" i="1">
              <a:solidFill>
                <a:sysClr val="windowText" lastClr="000000"/>
              </a:solidFill>
              <a:effectLst/>
              <a:latin typeface="+mn-lt"/>
              <a:ea typeface="+mn-ea"/>
              <a:cs typeface="+mn-cs"/>
            </a:rPr>
            <a:t>. Green walls of the container stands: 10 pc vertical substrate gardens with planted perennial plants (minimum influence on CO2 emissions – no calculation)</a:t>
          </a:r>
          <a:endParaRPr lang="sk-SK">
            <a:solidFill>
              <a:sysClr val="windowText" lastClr="000000"/>
            </a:solidFill>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7</a:t>
          </a:r>
          <a:r>
            <a:rPr lang="en-GB" sz="1100" i="1">
              <a:solidFill>
                <a:schemeClr val="dk1"/>
              </a:solidFill>
              <a:effectLst/>
              <a:latin typeface="+mn-lt"/>
              <a:ea typeface="+mn-ea"/>
              <a:cs typeface="+mn-cs"/>
            </a:rPr>
            <a:t>. Conversion of asphalt pitches to bright areas in total area 1,600 m</a:t>
          </a:r>
          <a:r>
            <a:rPr lang="en-GB" sz="1100" i="1" baseline="30000">
              <a:solidFill>
                <a:schemeClr val="dk1"/>
              </a:solidFill>
              <a:effectLst/>
              <a:latin typeface="+mn-lt"/>
              <a:ea typeface="+mn-ea"/>
              <a:cs typeface="+mn-cs"/>
            </a:rPr>
            <a:t>2 </a:t>
          </a:r>
          <a:r>
            <a:rPr lang="en-GB" sz="1100" i="1">
              <a:solidFill>
                <a:schemeClr val="dk1"/>
              </a:solidFill>
              <a:effectLst/>
              <a:latin typeface="+mn-lt"/>
              <a:ea typeface="+mn-ea"/>
              <a:cs typeface="+mn-cs"/>
            </a:rPr>
            <a:t>(minimum influence on CO2 emissions – no calculation)</a:t>
          </a:r>
          <a:endParaRPr lang="sk-SK">
            <a:effectLst/>
          </a:endParaRPr>
        </a:p>
        <a:p>
          <a:r>
            <a:rPr lang="sk-SK" sz="1100" i="1">
              <a:solidFill>
                <a:schemeClr val="dk1"/>
              </a:solidFill>
              <a:effectLst/>
              <a:latin typeface="+mn-lt"/>
              <a:ea typeface="+mn-ea"/>
              <a:cs typeface="+mn-cs"/>
            </a:rPr>
            <a:t>18</a:t>
          </a:r>
          <a:r>
            <a:rPr lang="en-GB" sz="1100" i="1">
              <a:solidFill>
                <a:schemeClr val="dk1"/>
              </a:solidFill>
              <a:effectLst/>
              <a:latin typeface="+mn-lt"/>
              <a:ea typeface="+mn-ea"/>
              <a:cs typeface="+mn-cs"/>
            </a:rPr>
            <a:t>. Efficient use of water in the nursery school MŠ Boženy Nemcovej and its further use for irrigation, flushing - collecting rainwater into surface water retention vessels</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(minimum influence on CO2 emissions – no calculation)</a:t>
          </a:r>
          <a:endParaRPr lang="sk-SK">
            <a:effectLst/>
          </a:endParaRPr>
        </a:p>
        <a:p>
          <a:r>
            <a:rPr lang="en-GB" sz="1100" i="1">
              <a:solidFill>
                <a:schemeClr val="dk1"/>
              </a:solidFill>
              <a:effectLst/>
              <a:latin typeface="+mn-lt"/>
              <a:ea typeface="+mn-ea"/>
              <a:cs typeface="+mn-cs"/>
            </a:rPr>
            <a:t>The town will inspect the construction and planting through its internal staff.</a:t>
          </a:r>
          <a:endParaRPr lang="sk-SK">
            <a:effectLst/>
          </a:endParaRPr>
        </a:p>
        <a:p>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245,09 (from termination of the activity up to termination of the project sustainability period 3+5).</a:t>
          </a:r>
          <a:endParaRPr lang="sk-SK">
            <a:effectLst/>
          </a:endParaRPr>
        </a:p>
        <a:p>
          <a:r>
            <a:rPr lang="en-GB" sz="1100" i="1">
              <a:solidFill>
                <a:schemeClr val="dk1"/>
              </a:solidFill>
              <a:effectLst/>
              <a:latin typeface="+mn-lt"/>
              <a:ea typeface="+mn-ea"/>
              <a:cs typeface="+mn-cs"/>
            </a:rPr>
            <a:t>„Number of climate change mitigation and adaptation neasures implemented“, target value is </a:t>
          </a:r>
          <a:r>
            <a:rPr lang="sk-SK" sz="1100" i="1">
              <a:solidFill>
                <a:schemeClr val="dk1"/>
              </a:solidFill>
              <a:effectLst/>
              <a:latin typeface="+mn-lt"/>
              <a:ea typeface="+mn-ea"/>
              <a:cs typeface="+mn-cs"/>
            </a:rPr>
            <a:t>6</a:t>
          </a:r>
          <a:r>
            <a:rPr lang="en-GB" sz="1100" i="1">
              <a:solidFill>
                <a:schemeClr val="dk1"/>
              </a:solidFill>
              <a:effectLst/>
              <a:latin typeface="+mn-lt"/>
              <a:ea typeface="+mn-ea"/>
              <a:cs typeface="+mn-cs"/>
            </a:rPr>
            <a:t>.</a:t>
          </a:r>
          <a:endParaRPr lang="sk-SK">
            <a:effectLst/>
          </a:endParaRPr>
        </a:p>
        <a:p>
          <a:r>
            <a:rPr lang="en-GB" sz="1100" i="1">
              <a:solidFill>
                <a:schemeClr val="dk1"/>
              </a:solidFill>
              <a:effectLst/>
              <a:latin typeface="+mn-lt"/>
              <a:ea typeface="+mn-ea"/>
              <a:cs typeface="+mn-cs"/>
            </a:rPr>
            <a:t> </a:t>
          </a:r>
          <a:r>
            <a:rPr lang="en-GB" sz="1100" b="1" i="1">
              <a:solidFill>
                <a:schemeClr val="dk1"/>
              </a:solidFill>
              <a:effectLst/>
              <a:latin typeface="+mn-lt"/>
              <a:ea typeface="+mn-ea"/>
              <a:cs typeface="+mn-cs"/>
            </a:rPr>
            <a:t>Time schedule of activity implementation: </a:t>
          </a:r>
          <a:r>
            <a:rPr lang="en-GB" sz="1100" b="1" i="1">
              <a:solidFill>
                <a:sysClr val="windowText" lastClr="000000"/>
              </a:solidFill>
              <a:effectLst/>
              <a:latin typeface="+mn-lt"/>
              <a:ea typeface="+mn-ea"/>
              <a:cs typeface="+mn-cs"/>
            </a:rPr>
            <a:t>202</a:t>
          </a:r>
          <a:r>
            <a:rPr lang="sk-SK" sz="1100" b="1" i="1">
              <a:solidFill>
                <a:sysClr val="windowText" lastClr="000000"/>
              </a:solidFill>
              <a:effectLst/>
              <a:latin typeface="+mn-lt"/>
              <a:ea typeface="+mn-ea"/>
              <a:cs typeface="+mn-cs"/>
            </a:rPr>
            <a:t>1</a:t>
          </a:r>
          <a:endParaRPr lang="sk-SK">
            <a:solidFill>
              <a:sysClr val="windowText" lastClr="000000"/>
            </a:solidFill>
            <a:effectLst/>
          </a:endParaRP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271</xdr:row>
      <xdr:rowOff>0</xdr:rowOff>
    </xdr:from>
    <xdr:to>
      <xdr:col>11</xdr:col>
      <xdr:colOff>0</xdr:colOff>
      <xdr:row>288</xdr:row>
      <xdr:rowOff>0</xdr:rowOff>
    </xdr:to>
    <xdr:sp macro="" textlink="" fLocksText="0">
      <xdr:nvSpPr>
        <xdr:cNvPr id="7" name="Description_Activity3">
          <a:extLst>
            <a:ext uri="{FF2B5EF4-FFF2-40B4-BE49-F238E27FC236}">
              <a16:creationId xmlns:a16="http://schemas.microsoft.com/office/drawing/2014/main" id="{00000000-0008-0000-0000-000007000000}"/>
            </a:ext>
          </a:extLst>
        </xdr:cNvPr>
        <xdr:cNvSpPr txBox="1"/>
      </xdr:nvSpPr>
      <xdr:spPr>
        <a:xfrm>
          <a:off x="1114426" y="51768375"/>
          <a:ext cx="7915274" cy="3886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The main activity will be implemented through the measures:</a:t>
          </a:r>
          <a:endParaRPr lang="sk-SK">
            <a:effectLst/>
          </a:endParaRPr>
        </a:p>
        <a:p>
          <a:r>
            <a:rPr lang="en-GB" sz="1100" i="1">
              <a:solidFill>
                <a:schemeClr val="dk1"/>
              </a:solidFill>
              <a:effectLst/>
              <a:latin typeface="+mn-lt"/>
              <a:ea typeface="+mn-ea"/>
              <a:cs typeface="+mn-cs"/>
            </a:rPr>
            <a:t> </a:t>
          </a:r>
          <a:endParaRPr lang="sk-SK">
            <a:effectLst/>
          </a:endParaRPr>
        </a:p>
        <a:p>
          <a:r>
            <a:rPr lang="sk-SK" sz="1100" i="1">
              <a:solidFill>
                <a:schemeClr val="dk1"/>
              </a:solidFill>
              <a:effectLst/>
              <a:latin typeface="+mn-lt"/>
              <a:ea typeface="+mn-ea"/>
              <a:cs typeface="+mn-cs"/>
            </a:rPr>
            <a:t>3</a:t>
          </a:r>
          <a:r>
            <a:rPr lang="en-GB" sz="1100" i="1">
              <a:solidFill>
                <a:schemeClr val="dk1"/>
              </a:solidFill>
              <a:effectLst/>
              <a:latin typeface="+mn-lt"/>
              <a:ea typeface="+mn-ea"/>
              <a:cs typeface="+mn-cs"/>
            </a:rPr>
            <a:t>.  Intelligent exterior lightning: installation of </a:t>
          </a:r>
          <a:r>
            <a:rPr lang="sk-SK" sz="1100" i="1">
              <a:solidFill>
                <a:schemeClr val="dk1"/>
              </a:solidFill>
              <a:effectLst/>
              <a:latin typeface="+mn-lt"/>
              <a:ea typeface="+mn-ea"/>
              <a:cs typeface="+mn-cs"/>
            </a:rPr>
            <a:t>28</a:t>
          </a:r>
          <a:r>
            <a:rPr lang="en-GB" sz="1100" i="1">
              <a:solidFill>
                <a:schemeClr val="dk1"/>
              </a:solidFill>
              <a:effectLst/>
              <a:latin typeface="+mn-lt"/>
              <a:ea typeface="+mn-ea"/>
              <a:cs typeface="+mn-cs"/>
            </a:rPr>
            <a:t> pc of solar lightning in the parks (</a:t>
          </a:r>
          <a:r>
            <a:rPr lang="sk-SK" sz="1100" i="1">
              <a:solidFill>
                <a:schemeClr val="dk1"/>
              </a:solidFill>
              <a:effectLst/>
              <a:latin typeface="+mn-lt"/>
              <a:ea typeface="+mn-ea"/>
              <a:cs typeface="+mn-cs"/>
            </a:rPr>
            <a:t>0,192</a:t>
          </a:r>
          <a:r>
            <a:rPr lang="en-GB" sz="1100" i="1">
              <a:solidFill>
                <a:schemeClr val="dk1"/>
              </a:solidFill>
              <a:effectLst/>
              <a:latin typeface="+mn-lt"/>
              <a:ea typeface="+mn-ea"/>
              <a:cs typeface="+mn-cs"/>
            </a:rPr>
            <a:t>/CO2/year)</a:t>
          </a:r>
          <a:endParaRPr lang="sk-SK">
            <a:effectLst/>
          </a:endParaRPr>
        </a:p>
        <a:p>
          <a:r>
            <a:rPr lang="en-GB" sz="1100" i="1">
              <a:solidFill>
                <a:schemeClr val="dk1"/>
              </a:solidFill>
              <a:effectLst/>
              <a:latin typeface="+mn-lt"/>
              <a:ea typeface="+mn-ea"/>
              <a:cs typeface="+mn-cs"/>
            </a:rPr>
            <a:t> </a:t>
          </a:r>
          <a:endParaRPr lang="sk-SK">
            <a:effectLst/>
          </a:endParaRPr>
        </a:p>
        <a:p>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Installation of air quality sensors and a combined sensor of meteorological parameters– wind speed and direction, temperature and relative humidity, precipitation and barometric pressure (no influence on CO2 emissions)</a:t>
          </a:r>
          <a:endParaRPr lang="sk-SK">
            <a:effectLst/>
          </a:endParaRPr>
        </a:p>
        <a:p>
          <a:r>
            <a:rPr lang="en-GB" sz="1100" i="1">
              <a:solidFill>
                <a:schemeClr val="dk1"/>
              </a:solidFill>
              <a:effectLst/>
              <a:latin typeface="+mn-lt"/>
              <a:ea typeface="+mn-ea"/>
              <a:cs typeface="+mn-cs"/>
            </a:rPr>
            <a:t> </a:t>
          </a:r>
          <a:endParaRPr lang="sk-SK">
            <a:effectLst/>
          </a:endParaRPr>
        </a:p>
        <a:p>
          <a:r>
            <a:rPr lang="sk-SK" sz="1100" i="1">
              <a:solidFill>
                <a:schemeClr val="dk1"/>
              </a:solidFill>
              <a:effectLst/>
              <a:latin typeface="+mn-lt"/>
              <a:ea typeface="+mn-ea"/>
              <a:cs typeface="+mn-cs"/>
            </a:rPr>
            <a:t>5</a:t>
          </a:r>
          <a:r>
            <a:rPr lang="en-GB" sz="1100" i="1">
              <a:solidFill>
                <a:schemeClr val="dk1"/>
              </a:solidFill>
              <a:effectLst/>
              <a:latin typeface="+mn-lt"/>
              <a:ea typeface="+mn-ea"/>
              <a:cs typeface="+mn-cs"/>
            </a:rPr>
            <a:t>.  Application for monitoring of air quality in the town - electronization (no influence on CO2 emissions)</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activity will be carried out through suppliers. The town will inspect implementation of the particular activities through its internal staff.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a:t>
          </a:r>
          <a:r>
            <a:rPr lang="sk-SK" sz="1100" i="1">
              <a:solidFill>
                <a:schemeClr val="dk1"/>
              </a:solidFill>
              <a:effectLst/>
              <a:latin typeface="+mn-lt"/>
              <a:ea typeface="+mn-ea"/>
              <a:cs typeface="+mn-cs"/>
            </a:rPr>
            <a:t>1,536</a:t>
          </a:r>
          <a:r>
            <a:rPr lang="en-GB" sz="1100" i="1">
              <a:solidFill>
                <a:schemeClr val="dk1"/>
              </a:solidFill>
              <a:effectLst/>
              <a:latin typeface="+mn-lt"/>
              <a:ea typeface="+mn-ea"/>
              <a:cs typeface="+mn-cs"/>
            </a:rPr>
            <a:t> (from termination of the activity up to termination of the sustainability period 3+5).</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„Number of climate change mitigation and adaptation neasures implemented“, target value is 3.</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Time schedule of activity implementation: </a:t>
          </a:r>
          <a:r>
            <a:rPr lang="en-GB" sz="1100" b="1" i="1">
              <a:solidFill>
                <a:sysClr val="windowText" lastClr="000000"/>
              </a:solidFill>
              <a:effectLst/>
              <a:latin typeface="+mn-lt"/>
              <a:ea typeface="+mn-ea"/>
              <a:cs typeface="+mn-cs"/>
            </a:rPr>
            <a:t>202</a:t>
          </a:r>
          <a:r>
            <a:rPr lang="sk-SK" sz="1100" b="1" i="1">
              <a:solidFill>
                <a:sysClr val="windowText" lastClr="000000"/>
              </a:solidFill>
              <a:effectLst/>
              <a:latin typeface="+mn-lt"/>
              <a:ea typeface="+mn-ea"/>
              <a:cs typeface="+mn-cs"/>
            </a:rPr>
            <a:t>1</a:t>
          </a:r>
          <a:endParaRPr lang="sk-SK">
            <a:solidFill>
              <a:sysClr val="windowText" lastClr="000000"/>
            </a:solidFill>
            <a:effectLst/>
          </a:endParaRPr>
        </a:p>
        <a:p>
          <a:r>
            <a:rPr lang="en-GB" sz="1100">
              <a:solidFill>
                <a:schemeClr val="dk1"/>
              </a:solidFill>
              <a:effectLst/>
              <a:latin typeface="+mn-lt"/>
              <a:ea typeface="+mn-ea"/>
              <a:cs typeface="+mn-cs"/>
            </a:rPr>
            <a:t> </a:t>
          </a:r>
          <a:endParaRPr lang="sk-SK">
            <a:effectLst/>
          </a:endParaRPr>
        </a:p>
        <a:p>
          <a:endParaRPr lang="sk-SK" sz="1100">
            <a:solidFill>
              <a:schemeClr val="dk1"/>
            </a:solidFill>
            <a:effectLst/>
            <a:latin typeface="+mn-lt"/>
            <a:ea typeface="+mn-ea"/>
            <a:cs typeface="+mn-cs"/>
          </a:endParaRPr>
        </a:p>
        <a:p>
          <a:r>
            <a:rPr lang="sk-SK" sz="1100">
              <a:solidFill>
                <a:schemeClr val="dk1"/>
              </a:solidFill>
              <a:effectLst/>
              <a:latin typeface="+mn-lt"/>
              <a:ea typeface="+mn-ea"/>
              <a:cs typeface="+mn-cs"/>
            </a:rPr>
            <a:t> </a:t>
          </a:r>
        </a:p>
      </xdr:txBody>
    </xdr:sp>
    <xdr:clientData/>
  </xdr:twoCellAnchor>
  <xdr:twoCellAnchor>
    <xdr:from>
      <xdr:col>2</xdr:col>
      <xdr:colOff>0</xdr:colOff>
      <xdr:row>297</xdr:row>
      <xdr:rowOff>0</xdr:rowOff>
    </xdr:from>
    <xdr:to>
      <xdr:col>11</xdr:col>
      <xdr:colOff>0</xdr:colOff>
      <xdr:row>314</xdr:row>
      <xdr:rowOff>0</xdr:rowOff>
    </xdr:to>
    <xdr:sp macro="" textlink="" fLocksText="0">
      <xdr:nvSpPr>
        <xdr:cNvPr id="8" name="Description_Activity4">
          <a:extLst>
            <a:ext uri="{FF2B5EF4-FFF2-40B4-BE49-F238E27FC236}">
              <a16:creationId xmlns:a16="http://schemas.microsoft.com/office/drawing/2014/main" id="{00000000-0008-0000-0000-000008000000}"/>
            </a:ext>
          </a:extLst>
        </xdr:cNvPr>
        <xdr:cNvSpPr txBox="1"/>
      </xdr:nvSpPr>
      <xdr:spPr>
        <a:xfrm>
          <a:off x="1114425" y="57407175"/>
          <a:ext cx="7915275" cy="3886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The main activity will be implemented through the measures:</a:t>
          </a:r>
          <a:endParaRPr lang="sk-SK">
            <a:effectLst/>
          </a:endParaRPr>
        </a:p>
        <a:p>
          <a:r>
            <a:rPr lang="en-GB" sz="1100" i="1">
              <a:solidFill>
                <a:schemeClr val="dk1"/>
              </a:solidFill>
              <a:effectLst/>
              <a:latin typeface="+mn-lt"/>
              <a:ea typeface="+mn-ea"/>
              <a:cs typeface="+mn-cs"/>
            </a:rPr>
            <a:t> </a:t>
          </a:r>
          <a:endParaRPr lang="sk-SK">
            <a:effectLst/>
          </a:endParaRPr>
        </a:p>
        <a:p>
          <a:r>
            <a:rPr lang="sk-SK" sz="1100" i="1">
              <a:solidFill>
                <a:schemeClr val="dk1"/>
              </a:solidFill>
              <a:effectLst/>
              <a:latin typeface="+mn-lt"/>
              <a:ea typeface="+mn-ea"/>
              <a:cs typeface="+mn-cs"/>
            </a:rPr>
            <a:t>6</a:t>
          </a:r>
          <a:r>
            <a:rPr lang="en-GB" sz="1100" i="1">
              <a:solidFill>
                <a:schemeClr val="dk1"/>
              </a:solidFill>
              <a:effectLst/>
              <a:latin typeface="+mn-lt"/>
              <a:ea typeface="+mn-ea"/>
              <a:cs typeface="+mn-cs"/>
            </a:rPr>
            <a:t>. Purchase of an electric car for the Town Hall employees´ purposes</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(1.052/CO2/year)</a:t>
          </a:r>
          <a:endParaRPr lang="sk-SK">
            <a:effectLst/>
          </a:endParaRPr>
        </a:p>
        <a:p>
          <a:r>
            <a:rPr lang="en-GB" sz="1100" i="1">
              <a:solidFill>
                <a:schemeClr val="dk1"/>
              </a:solidFill>
              <a:effectLst/>
              <a:latin typeface="+mn-lt"/>
              <a:ea typeface="+mn-ea"/>
              <a:cs typeface="+mn-cs"/>
            </a:rPr>
            <a:t> </a:t>
          </a:r>
          <a:endParaRPr lang="sk-SK">
            <a:effectLst/>
          </a:endParaRPr>
        </a:p>
        <a:p>
          <a:r>
            <a:rPr lang="sk-SK" sz="1100" i="1">
              <a:solidFill>
                <a:schemeClr val="dk1"/>
              </a:solidFill>
              <a:effectLst/>
              <a:latin typeface="+mn-lt"/>
              <a:ea typeface="+mn-ea"/>
              <a:cs typeface="+mn-cs"/>
            </a:rPr>
            <a:t>7</a:t>
          </a:r>
          <a:r>
            <a:rPr lang="en-GB" sz="1100" i="1">
              <a:solidFill>
                <a:schemeClr val="dk1"/>
              </a:solidFill>
              <a:effectLst/>
              <a:latin typeface="+mn-lt"/>
              <a:ea typeface="+mn-ea"/>
              <a:cs typeface="+mn-cs"/>
            </a:rPr>
            <a:t>. Purchase of </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0 pc bicycles for Town Hall employees,</a:t>
          </a:r>
          <a:r>
            <a:rPr lang="en-GB" sz="1100">
              <a:solidFill>
                <a:schemeClr val="dk1"/>
              </a:solidFill>
              <a:effectLst/>
              <a:latin typeface="+mn-lt"/>
              <a:ea typeface="+mn-ea"/>
              <a:cs typeface="+mn-cs"/>
            </a:rPr>
            <a:t> </a:t>
          </a:r>
          <a:r>
            <a:rPr lang="en-GB" sz="1100" i="1">
              <a:solidFill>
                <a:schemeClr val="dk1"/>
              </a:solidFill>
              <a:effectLst/>
              <a:latin typeface="+mn-lt"/>
              <a:ea typeface="+mn-ea"/>
              <a:cs typeface="+mn-cs"/>
            </a:rPr>
            <a:t>TS (3.78/CO2/year)</a:t>
          </a:r>
          <a:endParaRPr lang="sk-SK">
            <a:effectLst/>
          </a:endParaRPr>
        </a:p>
        <a:p>
          <a:r>
            <a:rPr lang="en-GB" sz="1100" i="1">
              <a:solidFill>
                <a:schemeClr val="dk1"/>
              </a:solidFill>
              <a:effectLst/>
              <a:latin typeface="+mn-lt"/>
              <a:ea typeface="+mn-ea"/>
              <a:cs typeface="+mn-cs"/>
            </a:rPr>
            <a:t> </a:t>
          </a:r>
          <a:endParaRPr lang="sk-SK">
            <a:effectLst/>
          </a:endParaRPr>
        </a:p>
        <a:p>
          <a:r>
            <a:rPr lang="sk-SK" sz="1100" i="1">
              <a:solidFill>
                <a:schemeClr val="dk1"/>
              </a:solidFill>
              <a:effectLst/>
              <a:latin typeface="+mn-lt"/>
              <a:ea typeface="+mn-ea"/>
              <a:cs typeface="+mn-cs"/>
            </a:rPr>
            <a:t>8</a:t>
          </a:r>
          <a:r>
            <a:rPr lang="en-GB" sz="1100" i="1">
              <a:solidFill>
                <a:schemeClr val="dk1"/>
              </a:solidFill>
              <a:effectLst/>
              <a:latin typeface="+mn-lt"/>
              <a:ea typeface="+mn-ea"/>
              <a:cs typeface="+mn-cs"/>
            </a:rPr>
            <a:t>. Purchase of 4 pc bike stands (no influence on CO2 emissions)</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Implementation of these measures will contribute to support of the low-emission transport and cycling.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activity will be carried out through suppliers. The town will inspect implementation of the particular activities through its internal staff.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a:t>
          </a:r>
          <a:r>
            <a:rPr lang="sk-SK" sz="1100" i="1">
              <a:solidFill>
                <a:schemeClr val="dk1"/>
              </a:solidFill>
              <a:effectLst/>
              <a:latin typeface="+mn-lt"/>
              <a:ea typeface="+mn-ea"/>
              <a:cs typeface="+mn-cs"/>
            </a:rPr>
            <a:t>23,54</a:t>
          </a:r>
          <a:r>
            <a:rPr lang="en-GB" sz="1100" i="1">
              <a:solidFill>
                <a:schemeClr val="dk1"/>
              </a:solidFill>
              <a:effectLst/>
              <a:latin typeface="+mn-lt"/>
              <a:ea typeface="+mn-ea"/>
              <a:cs typeface="+mn-cs"/>
            </a:rPr>
            <a:t>. (from termination of the activity up to termination of the sustainability period 3+5)</a:t>
          </a:r>
          <a:endParaRPr lang="sk-SK">
            <a:effectLst/>
          </a:endParaRPr>
        </a:p>
        <a:p>
          <a:r>
            <a:rPr lang="en-GB" sz="1100" i="1">
              <a:solidFill>
                <a:schemeClr val="dk1"/>
              </a:solidFill>
              <a:effectLst/>
              <a:latin typeface="+mn-lt"/>
              <a:ea typeface="+mn-ea"/>
              <a:cs typeface="+mn-cs"/>
            </a:rPr>
            <a:t>„Number of climate change mitigation and adaptation measures implemented“, target value is 3.</a:t>
          </a:r>
          <a:endParaRPr lang="sk-SK">
            <a:effectLst/>
          </a:endParaRPr>
        </a:p>
        <a:p>
          <a:endParaRPr lang="sk-SK" sz="1100">
            <a:solidFill>
              <a:schemeClr val="dk1"/>
            </a:solidFill>
            <a:effectLst/>
            <a:latin typeface="+mn-lt"/>
            <a:ea typeface="+mn-ea"/>
            <a:cs typeface="+mn-cs"/>
          </a:endParaRPr>
        </a:p>
      </xdr:txBody>
    </xdr:sp>
    <xdr:clientData/>
  </xdr:twoCellAnchor>
  <xdr:twoCellAnchor>
    <xdr:from>
      <xdr:col>2</xdr:col>
      <xdr:colOff>1</xdr:colOff>
      <xdr:row>326</xdr:row>
      <xdr:rowOff>0</xdr:rowOff>
    </xdr:from>
    <xdr:to>
      <xdr:col>11</xdr:col>
      <xdr:colOff>0</xdr:colOff>
      <xdr:row>343</xdr:row>
      <xdr:rowOff>0</xdr:rowOff>
    </xdr:to>
    <xdr:sp macro="" textlink="" fLocksText="0">
      <xdr:nvSpPr>
        <xdr:cNvPr id="9" name="Description_Activity5">
          <a:extLst>
            <a:ext uri="{FF2B5EF4-FFF2-40B4-BE49-F238E27FC236}">
              <a16:creationId xmlns:a16="http://schemas.microsoft.com/office/drawing/2014/main" id="{00000000-0008-0000-0000-000009000000}"/>
            </a:ext>
          </a:extLst>
        </xdr:cNvPr>
        <xdr:cNvSpPr txBox="1"/>
      </xdr:nvSpPr>
      <xdr:spPr>
        <a:xfrm>
          <a:off x="1114426" y="63217425"/>
          <a:ext cx="7915274" cy="3886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This activity concerns implementation of the measures aimed at increasing the carbon sink, the measures against more frequent and more intense heat waves in the form of increasing the share of vegetation and water elements in the built-up areas, thus supporting creation of a suitable micro climate for pedestrians, cyclists. Due to the change in precipitation conditions, the town will implement the measures against more frequent occurrence of intensive precipitation - increasing the infiltration capacity of the territory.</a:t>
          </a:r>
          <a:endParaRPr lang="sk-SK">
            <a:effectLst/>
          </a:endParaRPr>
        </a:p>
        <a:p>
          <a:r>
            <a:rPr lang="en-GB" sz="1100" i="1">
              <a:solidFill>
                <a:schemeClr val="dk1"/>
              </a:solidFill>
              <a:effectLst/>
              <a:latin typeface="+mn-lt"/>
              <a:ea typeface="+mn-ea"/>
              <a:cs typeface="+mn-cs"/>
            </a:rPr>
            <a:t>The main activity will be implemented through the measures:</a:t>
          </a:r>
          <a:endParaRPr lang="sk-SK">
            <a:effectLst/>
          </a:endParaRPr>
        </a:p>
        <a:p>
          <a:r>
            <a:rPr lang="sk-SK" sz="1100" i="1">
              <a:solidFill>
                <a:schemeClr val="dk1"/>
              </a:solidFill>
              <a:effectLst/>
              <a:latin typeface="+mn-lt"/>
              <a:ea typeface="+mn-ea"/>
              <a:cs typeface="+mn-cs"/>
            </a:rPr>
            <a:t>9</a:t>
          </a:r>
          <a:r>
            <a:rPr lang="en-GB" sz="1100" i="1">
              <a:solidFill>
                <a:schemeClr val="dk1"/>
              </a:solidFill>
              <a:effectLst/>
              <a:latin typeface="+mn-lt"/>
              <a:ea typeface="+mn-ea"/>
              <a:cs typeface="+mn-cs"/>
            </a:rPr>
            <a:t>. Crossroad ČSA hradby – planting a green island on the total area 813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(lawn renovation 336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planting bushes – roses – 157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planting ornamental grasses – 175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planting perennial plant flowerbeds – 145 m</a:t>
          </a:r>
          <a:r>
            <a:rPr lang="en-GB" sz="1100" i="1" baseline="30000">
              <a:solidFill>
                <a:schemeClr val="dk1"/>
              </a:solidFill>
              <a:effectLst/>
              <a:latin typeface="+mn-lt"/>
              <a:ea typeface="+mn-ea"/>
              <a:cs typeface="+mn-cs"/>
            </a:rPr>
            <a:t>2</a:t>
          </a:r>
          <a:r>
            <a:rPr lang="en-GB" sz="1100" i="1">
              <a:solidFill>
                <a:schemeClr val="dk1"/>
              </a:solidFill>
              <a:effectLst/>
              <a:latin typeface="+mn-lt"/>
              <a:ea typeface="+mn-ea"/>
              <a:cs typeface="+mn-cs"/>
            </a:rPr>
            <a:t>)– (</a:t>
          </a:r>
          <a:r>
            <a:rPr lang="en-GB" sz="1100">
              <a:solidFill>
                <a:schemeClr val="dk1"/>
              </a:solidFill>
              <a:effectLst/>
              <a:latin typeface="+mn-lt"/>
              <a:ea typeface="+mn-ea"/>
              <a:cs typeface="+mn-cs"/>
            </a:rPr>
            <a:t>0.261786/CO2/y) 2+5</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0</a:t>
          </a:r>
          <a:r>
            <a:rPr lang="en-GB" sz="1100" i="1">
              <a:solidFill>
                <a:schemeClr val="dk1"/>
              </a:solidFill>
              <a:effectLst/>
              <a:latin typeface="+mn-lt"/>
              <a:ea typeface="+mn-ea"/>
              <a:cs typeface="+mn-cs"/>
            </a:rPr>
            <a:t>. Installation of </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 pc spatial plant sculptures „cyclist“ (minimum influence on CO2 emissions – no calculation)</a:t>
          </a:r>
          <a:endParaRPr lang="sk-SK">
            <a:effectLst/>
          </a:endParaRPr>
        </a:p>
        <a:p>
          <a:r>
            <a:rPr lang="en-GB" sz="1100" i="1">
              <a:solidFill>
                <a:schemeClr val="dk1"/>
              </a:solidFill>
              <a:effectLst/>
              <a:latin typeface="+mn-lt"/>
              <a:ea typeface="+mn-ea"/>
              <a:cs typeface="+mn-cs"/>
            </a:rPr>
            <a:t>Building natural elements to increase air humidity and retain moisture:</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 Plant meadow communities in 14 sites on the total area 9,851 m</a:t>
          </a:r>
          <a:r>
            <a:rPr lang="en-GB" sz="1100" i="1" baseline="30000">
              <a:solidFill>
                <a:schemeClr val="dk1"/>
              </a:solidFill>
              <a:effectLst/>
              <a:latin typeface="+mn-lt"/>
              <a:ea typeface="+mn-ea"/>
              <a:cs typeface="+mn-cs"/>
            </a:rPr>
            <a:t>2 </a:t>
          </a:r>
          <a:r>
            <a:rPr lang="en-GB" sz="1100" i="1">
              <a:solidFill>
                <a:schemeClr val="dk1"/>
              </a:solidFill>
              <a:effectLst/>
              <a:latin typeface="+mn-lt"/>
              <a:ea typeface="+mn-ea"/>
              <a:cs typeface="+mn-cs"/>
            </a:rPr>
            <a:t>(3.17022</a:t>
          </a:r>
          <a:r>
            <a:rPr lang="en-GB" sz="1100">
              <a:solidFill>
                <a:schemeClr val="dk1"/>
              </a:solidFill>
              <a:effectLst/>
              <a:latin typeface="+mn-lt"/>
              <a:ea typeface="+mn-ea"/>
              <a:cs typeface="+mn-cs"/>
            </a:rPr>
            <a:t>/CO2/y)</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2</a:t>
          </a:r>
          <a:r>
            <a:rPr lang="en-GB" sz="1100" i="1">
              <a:solidFill>
                <a:schemeClr val="dk1"/>
              </a:solidFill>
              <a:effectLst/>
              <a:latin typeface="+mn-lt"/>
              <a:ea typeface="+mn-ea"/>
              <a:cs typeface="+mn-cs"/>
            </a:rPr>
            <a:t>. Supporting the expansion of bee colonies, butterflies and insects by installing 1</a:t>
          </a:r>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pc insect houses (minimum influence on CO2 emissions – no calculation)</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3</a:t>
          </a:r>
          <a:r>
            <a:rPr lang="en-GB" sz="1100" i="1">
              <a:solidFill>
                <a:schemeClr val="dk1"/>
              </a:solidFill>
              <a:effectLst/>
              <a:latin typeface="+mn-lt"/>
              <a:ea typeface="+mn-ea"/>
              <a:cs typeface="+mn-cs"/>
            </a:rPr>
            <a:t>. Placing 3 pc of flower pots in the town square with trees (minimum influence on CO2 emissions – no calculation)</a:t>
          </a:r>
          <a:endParaRPr lang="sk-SK">
            <a:effectLst/>
          </a:endParaRPr>
        </a:p>
        <a:p>
          <a:r>
            <a:rPr lang="en-GB" sz="1100" i="1">
              <a:solidFill>
                <a:schemeClr val="dk1"/>
              </a:solidFill>
              <a:effectLst/>
              <a:latin typeface="+mn-lt"/>
              <a:ea typeface="+mn-ea"/>
              <a:cs typeface="+mn-cs"/>
            </a:rPr>
            <a:t> The activity will be carried out through suppliers. The town will inspect implementation of the particular activities through its internal staff.  </a:t>
          </a:r>
          <a:endParaRPr lang="sk-SK">
            <a:effectLst/>
          </a:endParaRPr>
        </a:p>
        <a:p>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a:t>
          </a:r>
          <a:r>
            <a:rPr lang="sk-SK" sz="1100" i="1">
              <a:solidFill>
                <a:schemeClr val="dk1"/>
              </a:solidFill>
              <a:effectLst/>
              <a:latin typeface="+mn-lt"/>
              <a:ea typeface="+mn-ea"/>
              <a:cs typeface="+mn-cs"/>
            </a:rPr>
            <a:t>24,03</a:t>
          </a:r>
          <a:r>
            <a:rPr lang="en-GB" sz="1100" i="1">
              <a:solidFill>
                <a:schemeClr val="dk1"/>
              </a:solidFill>
              <a:effectLst/>
              <a:latin typeface="+mn-lt"/>
              <a:ea typeface="+mn-ea"/>
              <a:cs typeface="+mn-cs"/>
            </a:rPr>
            <a:t> (from termination of the activity up to termination of the sustainability period 2+5)</a:t>
          </a:r>
          <a:r>
            <a:rPr lang="sk-SK" sz="1100" i="0" baseline="0">
              <a:solidFill>
                <a:schemeClr val="dk1"/>
              </a:solidFill>
              <a:effectLst/>
              <a:latin typeface="+mn-lt"/>
              <a:ea typeface="+mn-ea"/>
              <a:cs typeface="+mn-cs"/>
            </a:rPr>
            <a:t> , </a:t>
          </a:r>
          <a:r>
            <a:rPr lang="en-GB" sz="1100" i="1">
              <a:solidFill>
                <a:schemeClr val="dk1"/>
              </a:solidFill>
              <a:effectLst/>
              <a:latin typeface="+mn-lt"/>
              <a:ea typeface="+mn-ea"/>
              <a:cs typeface="+mn-cs"/>
            </a:rPr>
            <a:t>„Number of climate change mitigation and adaptation measures implemented“, target value is </a:t>
          </a:r>
          <a:r>
            <a:rPr lang="sk-SK" sz="1100" i="1">
              <a:solidFill>
                <a:schemeClr val="dk1"/>
              </a:solidFill>
              <a:effectLst/>
              <a:latin typeface="+mn-lt"/>
              <a:ea typeface="+mn-ea"/>
              <a:cs typeface="+mn-cs"/>
            </a:rPr>
            <a:t>5</a:t>
          </a:r>
          <a:r>
            <a:rPr lang="en-GB" sz="1100" i="1">
              <a:solidFill>
                <a:schemeClr val="dk1"/>
              </a:solidFill>
              <a:effectLst/>
              <a:latin typeface="+mn-lt"/>
              <a:ea typeface="+mn-ea"/>
              <a:cs typeface="+mn-cs"/>
            </a:rPr>
            <a:t>.</a:t>
          </a:r>
          <a:r>
            <a:rPr lang="en-GB" sz="1100" b="1" i="1">
              <a:solidFill>
                <a:schemeClr val="dk1"/>
              </a:solidFill>
              <a:effectLst/>
              <a:latin typeface="+mn-lt"/>
              <a:ea typeface="+mn-ea"/>
              <a:cs typeface="+mn-cs"/>
            </a:rPr>
            <a:t>Time schedule of activity implementation: </a:t>
          </a:r>
          <a:r>
            <a:rPr lang="en-GB" sz="1100" b="1" i="1">
              <a:solidFill>
                <a:sysClr val="windowText" lastClr="000000"/>
              </a:solidFill>
              <a:effectLst/>
              <a:latin typeface="+mn-lt"/>
              <a:ea typeface="+mn-ea"/>
              <a:cs typeface="+mn-cs"/>
            </a:rPr>
            <a:t>202</a:t>
          </a:r>
          <a:r>
            <a:rPr lang="sk-SK" sz="1100" b="1" i="1">
              <a:solidFill>
                <a:sysClr val="windowText" lastClr="000000"/>
              </a:solidFill>
              <a:effectLst/>
              <a:latin typeface="+mn-lt"/>
              <a:ea typeface="+mn-ea"/>
              <a:cs typeface="+mn-cs"/>
            </a:rPr>
            <a:t>1</a:t>
          </a:r>
          <a:r>
            <a:rPr lang="en-GB" sz="1100" b="1" i="1">
              <a:solidFill>
                <a:sysClr val="windowText" lastClr="000000"/>
              </a:solidFill>
              <a:effectLst/>
              <a:latin typeface="+mn-lt"/>
              <a:ea typeface="+mn-ea"/>
              <a:cs typeface="+mn-cs"/>
            </a:rPr>
            <a:t>, 202</a:t>
          </a:r>
          <a:r>
            <a:rPr lang="sk-SK" sz="1100" b="1" i="1">
              <a:solidFill>
                <a:sysClr val="windowText" lastClr="000000"/>
              </a:solidFill>
              <a:effectLst/>
              <a:latin typeface="+mn-lt"/>
              <a:ea typeface="+mn-ea"/>
              <a:cs typeface="+mn-cs"/>
            </a:rPr>
            <a:t>2</a:t>
          </a:r>
          <a:endParaRPr lang="sk-SK">
            <a:solidFill>
              <a:sysClr val="windowText" lastClr="000000"/>
            </a:solidFill>
            <a:effectLst/>
          </a:endParaRPr>
        </a:p>
      </xdr:txBody>
    </xdr:sp>
    <xdr:clientData/>
  </xdr:twoCellAnchor>
  <xdr:twoCellAnchor>
    <xdr:from>
      <xdr:col>2</xdr:col>
      <xdr:colOff>1</xdr:colOff>
      <xdr:row>352</xdr:row>
      <xdr:rowOff>19050</xdr:rowOff>
    </xdr:from>
    <xdr:to>
      <xdr:col>11</xdr:col>
      <xdr:colOff>0</xdr:colOff>
      <xdr:row>369</xdr:row>
      <xdr:rowOff>0</xdr:rowOff>
    </xdr:to>
    <xdr:sp macro="" textlink="" fLocksText="0">
      <xdr:nvSpPr>
        <xdr:cNvPr id="10" name="Description_Activity6">
          <a:extLst>
            <a:ext uri="{FF2B5EF4-FFF2-40B4-BE49-F238E27FC236}">
              <a16:creationId xmlns:a16="http://schemas.microsoft.com/office/drawing/2014/main" id="{00000000-0008-0000-0000-00000A000000}"/>
            </a:ext>
          </a:extLst>
        </xdr:cNvPr>
        <xdr:cNvSpPr txBox="1"/>
      </xdr:nvSpPr>
      <xdr:spPr>
        <a:xfrm>
          <a:off x="1114426" y="68875275"/>
          <a:ext cx="7915274" cy="38671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This activity concerns the measures to reduce greenhouse gas emissions, namely the composting of biodegradable waste instead of being landfilled.</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main activity will be implemented through the measures:</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1</a:t>
          </a:r>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Support for introduction of the biodegradable waste collection from complex housing construction by purchasing 50 pc collection containers of1,100 l (169CO2/t/year or 260 t/CO2/year)</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activity will be carried out through suppliers. The town will inspect implementation of the particular activities through its internal staff.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1898</a:t>
          </a:r>
          <a:r>
            <a:rPr lang="en-GB" sz="1100" i="1" baseline="0">
              <a:solidFill>
                <a:schemeClr val="dk1"/>
              </a:solidFill>
              <a:effectLst/>
              <a:latin typeface="+mn-lt"/>
              <a:ea typeface="+mn-ea"/>
              <a:cs typeface="+mn-cs"/>
            </a:rPr>
            <a:t> t/CO2</a:t>
          </a:r>
          <a:r>
            <a:rPr lang="en-GB" sz="1100" i="1">
              <a:solidFill>
                <a:schemeClr val="dk1"/>
              </a:solidFill>
              <a:effectLst/>
              <a:latin typeface="+mn-lt"/>
              <a:ea typeface="+mn-ea"/>
              <a:cs typeface="+mn-cs"/>
            </a:rPr>
            <a:t>.</a:t>
          </a:r>
          <a:endParaRPr lang="sk-SK">
            <a:effectLst/>
          </a:endParaRPr>
        </a:p>
        <a:p>
          <a:r>
            <a:rPr lang="en-GB" sz="1100" i="1">
              <a:solidFill>
                <a:schemeClr val="dk1"/>
              </a:solidFill>
              <a:effectLst/>
              <a:latin typeface="+mn-lt"/>
              <a:ea typeface="+mn-ea"/>
              <a:cs typeface="+mn-cs"/>
            </a:rPr>
            <a:t>„Number of climate change mitigation and adaptation neasures implemented“, target value is 1.</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Time schedule of activity implementation: </a:t>
          </a:r>
          <a:r>
            <a:rPr lang="en-GB" sz="1100" b="1" i="1">
              <a:solidFill>
                <a:sysClr val="windowText" lastClr="000000"/>
              </a:solidFill>
              <a:effectLst/>
              <a:latin typeface="+mn-lt"/>
              <a:ea typeface="+mn-ea"/>
              <a:cs typeface="+mn-cs"/>
            </a:rPr>
            <a:t>202</a:t>
          </a:r>
          <a:r>
            <a:rPr lang="sk-SK" sz="1100" b="1" i="1">
              <a:solidFill>
                <a:sysClr val="windowText" lastClr="000000"/>
              </a:solidFill>
              <a:effectLst/>
              <a:latin typeface="+mn-lt"/>
              <a:ea typeface="+mn-ea"/>
              <a:cs typeface="+mn-cs"/>
            </a:rPr>
            <a:t>1</a:t>
          </a:r>
          <a:endParaRPr lang="sk-SK">
            <a:solidFill>
              <a:sysClr val="windowText" lastClr="000000"/>
            </a:solidFill>
            <a:effectLst/>
          </a:endParaRPr>
        </a:p>
        <a:p>
          <a:endParaRPr lang="sk-SK" sz="1100">
            <a:solidFill>
              <a:schemeClr val="dk1"/>
            </a:solidFill>
            <a:effectLst/>
            <a:latin typeface="+mn-lt"/>
            <a:ea typeface="+mn-ea"/>
            <a:cs typeface="+mn-cs"/>
          </a:endParaRPr>
        </a:p>
      </xdr:txBody>
    </xdr:sp>
    <xdr:clientData/>
  </xdr:twoCellAnchor>
  <xdr:twoCellAnchor>
    <xdr:from>
      <xdr:col>1</xdr:col>
      <xdr:colOff>419099</xdr:colOff>
      <xdr:row>381</xdr:row>
      <xdr:rowOff>0</xdr:rowOff>
    </xdr:from>
    <xdr:to>
      <xdr:col>10</xdr:col>
      <xdr:colOff>809624</xdr:colOff>
      <xdr:row>398</xdr:row>
      <xdr:rowOff>0</xdr:rowOff>
    </xdr:to>
    <xdr:sp macro="" textlink="" fLocksText="0">
      <xdr:nvSpPr>
        <xdr:cNvPr id="11" name="Description_Activity7">
          <a:extLst>
            <a:ext uri="{FF2B5EF4-FFF2-40B4-BE49-F238E27FC236}">
              <a16:creationId xmlns:a16="http://schemas.microsoft.com/office/drawing/2014/main" id="{00000000-0008-0000-0000-00000B000000}"/>
            </a:ext>
          </a:extLst>
        </xdr:cNvPr>
        <xdr:cNvSpPr txBox="1"/>
      </xdr:nvSpPr>
      <xdr:spPr>
        <a:xfrm>
          <a:off x="476249" y="74666475"/>
          <a:ext cx="8553450" cy="3886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In connection with </a:t>
          </a:r>
          <a:r>
            <a:rPr lang="en-GB" sz="1100" b="1" i="1">
              <a:solidFill>
                <a:schemeClr val="dk1"/>
              </a:solidFill>
              <a:effectLst/>
              <a:latin typeface="+mn-lt"/>
              <a:ea typeface="+mn-ea"/>
              <a:cs typeface="+mn-cs"/>
            </a:rPr>
            <a:t>changes in precipitation conditions</a:t>
          </a:r>
          <a:r>
            <a:rPr lang="en-GB" sz="1100" i="1">
              <a:solidFill>
                <a:schemeClr val="dk1"/>
              </a:solidFill>
              <a:effectLst/>
              <a:latin typeface="+mn-lt"/>
              <a:ea typeface="+mn-ea"/>
              <a:cs typeface="+mn-cs"/>
            </a:rPr>
            <a:t>, which cause more frequent occurrence of intensive precipitation, the town proposes to implement a measure to increase the infiltration capacity of the territory, namely at the site between Baldovský most (bridge) and the Mazorníkovo housing estate, where there is an abutment wall on the right side of the road in the direction of Brezno – Čierny Balog. Its task is to stabilize the higher slope and prevent landslides from slipping onto the adjacent pavement and consequently onto the road.</a:t>
          </a:r>
          <a:r>
            <a:rPr lang="en-GB" sz="1100">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This activity concerns the measure to increase the infiltration capacity of the territory and to prevent landslides.</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main activity will be implemented through the measures:</a:t>
          </a:r>
          <a:endParaRPr lang="sk-SK">
            <a:effectLst/>
          </a:endParaRPr>
        </a:p>
        <a:p>
          <a:r>
            <a:rPr lang="en-GB" sz="1100" i="1">
              <a:solidFill>
                <a:schemeClr val="dk1"/>
              </a:solidFill>
              <a:effectLst/>
              <a:latin typeface="+mn-lt"/>
              <a:ea typeface="+mn-ea"/>
              <a:cs typeface="+mn-cs"/>
            </a:rPr>
            <a:t> </a:t>
          </a:r>
          <a:r>
            <a:rPr lang="sk-SK" sz="1100" i="1">
              <a:solidFill>
                <a:schemeClr val="dk1"/>
              </a:solidFill>
              <a:effectLst/>
              <a:latin typeface="+mn-lt"/>
              <a:ea typeface="+mn-ea"/>
              <a:cs typeface="+mn-cs"/>
            </a:rPr>
            <a:t>19</a:t>
          </a:r>
          <a:r>
            <a:rPr lang="en-GB" sz="1100" i="1">
              <a:solidFill>
                <a:schemeClr val="dk1"/>
              </a:solidFill>
              <a:effectLst/>
              <a:latin typeface="+mn-lt"/>
              <a:ea typeface="+mn-ea"/>
              <a:cs typeface="+mn-cs"/>
            </a:rPr>
            <a:t>. Bioretention system with functional vegetation for catching and draining rainwater from slopes (minimum influence on CO2 emissions – no calculation)</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activity will be carried out through suppliers. The town will inspect implementation of the activity through its internal staff.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0 .</a:t>
          </a:r>
          <a:endParaRPr lang="sk-SK">
            <a:effectLst/>
          </a:endParaRPr>
        </a:p>
        <a:p>
          <a:r>
            <a:rPr lang="en-GB" sz="1100" i="1">
              <a:solidFill>
                <a:schemeClr val="dk1"/>
              </a:solidFill>
              <a:effectLst/>
              <a:latin typeface="+mn-lt"/>
              <a:ea typeface="+mn-ea"/>
              <a:cs typeface="+mn-cs"/>
            </a:rPr>
            <a:t>„Number of climate change mitigation and adaptation neasures implemented“, target value is 1.</a:t>
          </a:r>
          <a:endParaRPr lang="sk-SK">
            <a:effectLst/>
          </a:endParaRPr>
        </a:p>
        <a:p>
          <a:r>
            <a:rPr lang="en-GB" sz="1100" baseline="0">
              <a:solidFill>
                <a:schemeClr val="dk1"/>
              </a:solidFill>
              <a:effectLst/>
              <a:latin typeface="+mn-lt"/>
              <a:ea typeface="+mn-ea"/>
              <a:cs typeface="+mn-cs"/>
            </a:rPr>
            <a:t> </a:t>
          </a:r>
          <a:endParaRPr lang="sk-SK">
            <a:effectLst/>
          </a:endParaRP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407</xdr:row>
      <xdr:rowOff>0</xdr:rowOff>
    </xdr:from>
    <xdr:to>
      <xdr:col>11</xdr:col>
      <xdr:colOff>0</xdr:colOff>
      <xdr:row>424</xdr:row>
      <xdr:rowOff>0</xdr:rowOff>
    </xdr:to>
    <xdr:sp macro="" textlink="" fLocksText="0">
      <xdr:nvSpPr>
        <xdr:cNvPr id="12" name="Description_Activity8">
          <a:extLst>
            <a:ext uri="{FF2B5EF4-FFF2-40B4-BE49-F238E27FC236}">
              <a16:creationId xmlns:a16="http://schemas.microsoft.com/office/drawing/2014/main" id="{00000000-0008-0000-0000-00000C000000}"/>
            </a:ext>
          </a:extLst>
        </xdr:cNvPr>
        <xdr:cNvSpPr txBox="1"/>
      </xdr:nvSpPr>
      <xdr:spPr>
        <a:xfrm>
          <a:off x="1114425" y="80305275"/>
          <a:ext cx="7915275" cy="3886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This activity concerns the measures aimed at mitigation and adaptation to climate change:</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0</a:t>
          </a:r>
          <a:r>
            <a:rPr lang="en-GB" sz="1100" i="1">
              <a:solidFill>
                <a:schemeClr val="dk1"/>
              </a:solidFill>
              <a:effectLst/>
              <a:latin typeface="+mn-lt"/>
              <a:ea typeface="+mn-ea"/>
              <a:cs typeface="+mn-cs"/>
            </a:rPr>
            <a:t>. </a:t>
          </a:r>
          <a:r>
            <a:rPr lang="en-GB" sz="1100">
              <a:solidFill>
                <a:schemeClr val="dk1"/>
              </a:solidFill>
              <a:effectLst/>
              <a:latin typeface="+mn-lt"/>
              <a:ea typeface="+mn-ea"/>
              <a:cs typeface="+mn-cs"/>
            </a:rPr>
            <a:t>Analysis of the current situation of greenhouse gases from individual sectors</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1</a:t>
          </a:r>
          <a:r>
            <a:rPr lang="en-GB" sz="1100" i="1">
              <a:solidFill>
                <a:schemeClr val="dk1"/>
              </a:solidFill>
              <a:effectLst/>
              <a:latin typeface="+mn-lt"/>
              <a:ea typeface="+mn-ea"/>
              <a:cs typeface="+mn-cs"/>
            </a:rPr>
            <a:t>. Analysis of the climate conditions</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2</a:t>
          </a:r>
          <a:r>
            <a:rPr lang="en-GB" sz="1100" i="1">
              <a:solidFill>
                <a:schemeClr val="dk1"/>
              </a:solidFill>
              <a:effectLst/>
              <a:latin typeface="+mn-lt"/>
              <a:ea typeface="+mn-ea"/>
              <a:cs typeface="+mn-cs"/>
            </a:rPr>
            <a:t>. Risk analysis, analysis of the territory vulnerability to climate change</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3</a:t>
          </a:r>
          <a:r>
            <a:rPr lang="en-GB" sz="1100" i="1">
              <a:solidFill>
                <a:schemeClr val="dk1"/>
              </a:solidFill>
              <a:effectLst/>
              <a:latin typeface="+mn-lt"/>
              <a:ea typeface="+mn-ea"/>
              <a:cs typeface="+mn-cs"/>
            </a:rPr>
            <a:t>. Monitoring of areas with rapid water drain and extreme erosion or slipping hazard</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4</a:t>
          </a:r>
          <a:r>
            <a:rPr lang="en-GB" sz="1100" i="1">
              <a:solidFill>
                <a:schemeClr val="dk1"/>
              </a:solidFill>
              <a:effectLst/>
              <a:latin typeface="+mn-lt"/>
              <a:ea typeface="+mn-ea"/>
              <a:cs typeface="+mn-cs"/>
            </a:rPr>
            <a:t>. Establishment of a “permanent exhibition - exposition” on the implementation of measures and education on reducing the impact of CO</a:t>
          </a:r>
          <a:r>
            <a:rPr lang="en-GB" sz="1100" i="1" baseline="-25000">
              <a:solidFill>
                <a:schemeClr val="dk1"/>
              </a:solidFill>
              <a:effectLst/>
              <a:latin typeface="+mn-lt"/>
              <a:ea typeface="+mn-ea"/>
              <a:cs typeface="+mn-cs"/>
            </a:rPr>
            <a:t>2</a:t>
          </a:r>
          <a:r>
            <a:rPr lang="en-GB" sz="1100" i="1">
              <a:solidFill>
                <a:schemeClr val="dk1"/>
              </a:solidFill>
              <a:effectLst/>
              <a:latin typeface="+mn-lt"/>
              <a:ea typeface="+mn-ea"/>
              <a:cs typeface="+mn-cs"/>
            </a:rPr>
            <a:t> on the environment in the town</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5</a:t>
          </a:r>
          <a:r>
            <a:rPr lang="en-GB" sz="1100" i="1">
              <a:solidFill>
                <a:schemeClr val="dk1"/>
              </a:solidFill>
              <a:effectLst/>
              <a:latin typeface="+mn-lt"/>
              <a:ea typeface="+mn-ea"/>
              <a:cs typeface="+mn-cs"/>
            </a:rPr>
            <a:t>. Education programme for primary school pupils and secondary school students, including the public</a:t>
          </a:r>
          <a:endParaRPr lang="sk-SK">
            <a:effectLst/>
          </a:endParaRPr>
        </a:p>
        <a:p>
          <a:r>
            <a:rPr lang="en-GB" sz="1100" i="1">
              <a:solidFill>
                <a:schemeClr val="dk1"/>
              </a:solidFill>
              <a:effectLst/>
              <a:latin typeface="+mn-lt"/>
              <a:ea typeface="+mn-ea"/>
              <a:cs typeface="+mn-cs"/>
            </a:rPr>
            <a:t>2</a:t>
          </a:r>
          <a:r>
            <a:rPr lang="sk-SK" sz="1100" i="1">
              <a:solidFill>
                <a:schemeClr val="dk1"/>
              </a:solidFill>
              <a:effectLst/>
              <a:latin typeface="+mn-lt"/>
              <a:ea typeface="+mn-ea"/>
              <a:cs typeface="+mn-cs"/>
            </a:rPr>
            <a:t>6</a:t>
          </a:r>
          <a:r>
            <a:rPr lang="en-GB" sz="1100" i="1">
              <a:solidFill>
                <a:schemeClr val="dk1"/>
              </a:solidFill>
              <a:effectLst/>
              <a:latin typeface="+mn-lt"/>
              <a:ea typeface="+mn-ea"/>
              <a:cs typeface="+mn-cs"/>
            </a:rPr>
            <a:t>. A separate website designed to raise citizens´ awareness of the causes and prevention of greenhouse gas emissions, the effects of climate change and means of adaptation thereto</a:t>
          </a:r>
          <a:endParaRPr lang="sk-SK">
            <a:effectLst/>
          </a:endParaRPr>
        </a:p>
        <a:p>
          <a:pPr algn="l"/>
          <a:r>
            <a:rPr lang="sk-SK" sz="1100" i="1">
              <a:solidFill>
                <a:schemeClr val="dk1"/>
              </a:solidFill>
              <a:effectLst/>
              <a:latin typeface="+mn-lt"/>
              <a:ea typeface="+mn-ea"/>
              <a:cs typeface="+mn-cs"/>
            </a:rPr>
            <a:t>27.</a:t>
          </a:r>
          <a:r>
            <a:rPr lang="en-GB" sz="1100" i="1">
              <a:solidFill>
                <a:schemeClr val="dk1"/>
              </a:solidFill>
              <a:effectLst/>
              <a:latin typeface="+mn-lt"/>
              <a:ea typeface="+mn-ea"/>
              <a:cs typeface="+mn-cs"/>
            </a:rPr>
            <a:t> </a:t>
          </a:r>
          <a:r>
            <a:rPr lang="en-GB" sz="1100" i="1">
              <a:solidFill>
                <a:sysClr val="windowText" lastClr="000000"/>
              </a:solidFill>
              <a:effectLst/>
              <a:latin typeface="+mn-lt"/>
              <a:ea typeface="+mn-ea"/>
              <a:cs typeface="+mn-cs"/>
            </a:rPr>
            <a:t>The initial</a:t>
          </a:r>
          <a:r>
            <a:rPr lang="sk-SK" sz="1100" i="1">
              <a:solidFill>
                <a:sysClr val="windowText" lastClr="000000"/>
              </a:solidFill>
              <a:effectLst/>
              <a:latin typeface="+mn-lt"/>
              <a:ea typeface="+mn-ea"/>
              <a:cs typeface="+mn-cs"/>
            </a:rPr>
            <a:t>,</a:t>
          </a:r>
          <a:r>
            <a:rPr lang="sk-SK" sz="1100" i="1" baseline="0">
              <a:solidFill>
                <a:sysClr val="windowText" lastClr="000000"/>
              </a:solidFill>
              <a:effectLst/>
              <a:latin typeface="+mn-lt"/>
              <a:ea typeface="+mn-ea"/>
              <a:cs typeface="+mn-cs"/>
            </a:rPr>
            <a:t> middle </a:t>
          </a:r>
          <a:r>
            <a:rPr lang="en-GB" sz="1100" i="1">
              <a:solidFill>
                <a:sysClr val="windowText" lastClr="000000"/>
              </a:solidFill>
              <a:effectLst/>
              <a:latin typeface="+mn-lt"/>
              <a:ea typeface="+mn-ea"/>
              <a:cs typeface="+mn-cs"/>
            </a:rPr>
            <a:t>and final conference for professional and general public to present the implemented activities and their impact on CO2 reduction on the town territory</a:t>
          </a:r>
          <a:r>
            <a:rPr lang="sk-SK" sz="1100" i="1">
              <a:solidFill>
                <a:sysClr val="windowText" lastClr="000000"/>
              </a:solidFill>
              <a:effectLst/>
              <a:latin typeface="+mn-lt"/>
              <a:ea typeface="+mn-ea"/>
              <a:cs typeface="+mn-cs"/>
            </a:rPr>
            <a:t> </a:t>
          </a:r>
        </a:p>
        <a:p>
          <a:pPr algn="l"/>
          <a:endParaRPr lang="sk-SK">
            <a:solidFill>
              <a:srgbClr val="FF0000"/>
            </a:solidFill>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The implemented activity will contribute to fulfilment of the indicator:</a:t>
          </a:r>
          <a:endParaRPr lang="sk-SK">
            <a:effectLst/>
          </a:endParaRPr>
        </a:p>
        <a:p>
          <a:r>
            <a:rPr lang="en-GB" sz="1100" i="1">
              <a:solidFill>
                <a:schemeClr val="dk1"/>
              </a:solidFill>
              <a:effectLst/>
              <a:latin typeface="+mn-lt"/>
              <a:ea typeface="+mn-ea"/>
              <a:cs typeface="+mn-cs"/>
            </a:rPr>
            <a:t>„Estimated annual CO2 emissions reductions of supported entities (in tones)“, target value is 0 .</a:t>
          </a:r>
          <a:endParaRPr lang="sk-SK">
            <a:effectLst/>
          </a:endParaRPr>
        </a:p>
        <a:p>
          <a:r>
            <a:rPr lang="en-GB" sz="1100" i="1">
              <a:solidFill>
                <a:schemeClr val="dk1"/>
              </a:solidFill>
              <a:effectLst/>
              <a:latin typeface="+mn-lt"/>
              <a:ea typeface="+mn-ea"/>
              <a:cs typeface="+mn-cs"/>
            </a:rPr>
            <a:t>„Number of climate change mitigation and adaptation measures implemented“, target value is 8</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Time schedule of activity implementation:</a:t>
          </a:r>
          <a:r>
            <a:rPr lang="en-GB" sz="1100" i="1">
              <a:solidFill>
                <a:schemeClr val="dk1"/>
              </a:solidFill>
              <a:effectLst/>
              <a:latin typeface="+mn-lt"/>
              <a:ea typeface="+mn-ea"/>
              <a:cs typeface="+mn-cs"/>
            </a:rPr>
            <a:t> </a:t>
          </a:r>
          <a:r>
            <a:rPr lang="en-GB" sz="1100" i="1">
              <a:solidFill>
                <a:sysClr val="windowText" lastClr="000000"/>
              </a:solidFill>
              <a:effectLst/>
              <a:latin typeface="+mn-lt"/>
              <a:ea typeface="+mn-ea"/>
              <a:cs typeface="+mn-cs"/>
            </a:rPr>
            <a:t>202</a:t>
          </a:r>
          <a:r>
            <a:rPr lang="sk-SK" sz="1100" i="1">
              <a:solidFill>
                <a:sysClr val="windowText" lastClr="000000"/>
              </a:solidFill>
              <a:effectLst/>
              <a:latin typeface="+mn-lt"/>
              <a:ea typeface="+mn-ea"/>
              <a:cs typeface="+mn-cs"/>
            </a:rPr>
            <a:t>1</a:t>
          </a:r>
          <a:r>
            <a:rPr lang="en-GB" sz="1100" i="1">
              <a:solidFill>
                <a:sysClr val="windowText" lastClr="000000"/>
              </a:solidFill>
              <a:effectLst/>
              <a:latin typeface="+mn-lt"/>
              <a:ea typeface="+mn-ea"/>
              <a:cs typeface="+mn-cs"/>
            </a:rPr>
            <a:t>-202</a:t>
          </a:r>
          <a:r>
            <a:rPr lang="sk-SK" sz="1100" i="1">
              <a:solidFill>
                <a:sysClr val="windowText" lastClr="000000"/>
              </a:solidFill>
              <a:effectLst/>
              <a:latin typeface="+mn-lt"/>
              <a:ea typeface="+mn-ea"/>
              <a:cs typeface="+mn-cs"/>
            </a:rPr>
            <a:t>4</a:t>
          </a:r>
          <a:endParaRPr lang="sk-SK">
            <a:solidFill>
              <a:sysClr val="windowText" lastClr="000000"/>
            </a:solidFill>
            <a:effectLst/>
          </a:endParaRPr>
        </a:p>
        <a:p>
          <a:pPr>
            <a:lnSpc>
              <a:spcPts val="11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112</xdr:row>
      <xdr:rowOff>0</xdr:rowOff>
    </xdr:from>
    <xdr:to>
      <xdr:col>11</xdr:col>
      <xdr:colOff>673474</xdr:colOff>
      <xdr:row>150</xdr:row>
      <xdr:rowOff>0</xdr:rowOff>
    </xdr:to>
    <xdr:sp macro="" textlink="" fLocksText="0">
      <xdr:nvSpPr>
        <xdr:cNvPr id="13" name="applicant_description">
          <a:extLst>
            <a:ext uri="{FF2B5EF4-FFF2-40B4-BE49-F238E27FC236}">
              <a16:creationId xmlns:a16="http://schemas.microsoft.com/office/drawing/2014/main" id="{00000000-0008-0000-0000-00000D000000}"/>
            </a:ext>
          </a:extLst>
        </xdr:cNvPr>
        <xdr:cNvSpPr txBox="1"/>
      </xdr:nvSpPr>
      <xdr:spPr>
        <a:xfrm>
          <a:off x="57150" y="17754600"/>
          <a:ext cx="9646024"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Brezno is the metropolis of the Horehronie region, the administrative, cultural and social centre of the district, which is the second largest in the Banská Bystrica region.  The cadastral territory of​the town itself covers the area of 12, 946 ha. The Hron River flows through the town as one of its landmarks, from the northern side it is lined by a massive wall of the Low Tatras and from the south by extensive foothills of the Slovak Ore Mountains. Currently Brezno has 20,542 inhabitants and in 2015 it commemorated the 750th anniversary of the first written reference to the town.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Based on the Statute of the town of Brezno, it is, inter alia: </a:t>
          </a:r>
          <a:r>
            <a:rPr lang="en-GB" sz="1100" b="1" i="1">
              <a:solidFill>
                <a:schemeClr val="dk1"/>
              </a:solidFill>
              <a:effectLst/>
              <a:latin typeface="+mn-lt"/>
              <a:ea typeface="+mn-ea"/>
              <a:cs typeface="+mn-cs"/>
            </a:rPr>
            <a:t>"The basic task of the town when exercising its self-government power is to care for the versatile development of its territory and the needs of its inhabitants".</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area of Brezno cadaster occupies the protection zone of the Low Tatras National Park, which represents the second degree of nature and landscape protection. The northernmost part of the cadastral area around Ďumbier hill is covered by the Low Tatras National Park, which belongs to the third degree of protection. In the town cadaster, there are also four small-scale protected areas, namely the nature reserves Rohoznianska jelšina, Horné lazy and Breznianska skalka, as well as the national natural monument Jaskyňa mŕtvych netopierov (Cave of the Dead Bats) - all belong to the highest, the fifth degree of protection.  At the same time, there are three Territories of European importance in the cadastral area of Brezno, which are part of protected areas declared within the European network NATURA 2000, namely: 1. Horné lazy, 2. Ďumbierske Nízke Tatry and 3. Alúvium Hrona. In the northern part of the cadastral area of Brezno, there is also a part of another NATURA 2000 site, namely Chránené vtáčie územie Nízke Tatry (Protected Bird Area of​the Low Tatras). Most NATURA 2000 sites in the cadastral area of Brezno are located in the rural area and overlap with the Low Tatras National Park or its protection zone</a:t>
          </a:r>
          <a:r>
            <a:rPr lang="sk-SK" sz="1100" i="1">
              <a:solidFill>
                <a:schemeClr val="dk1"/>
              </a:solidFill>
              <a:effectLst/>
              <a:latin typeface="+mn-lt"/>
              <a:ea typeface="+mn-ea"/>
              <a:cs typeface="+mn-cs"/>
            </a:rPr>
            <a:t> </a:t>
          </a:r>
          <a:r>
            <a:rPr lang="en-GB" sz="1100" i="1">
              <a:solidFill>
                <a:schemeClr val="dk1"/>
              </a:solidFill>
              <a:effectLst/>
              <a:latin typeface="+mn-lt"/>
              <a:ea typeface="+mn-ea"/>
              <a:cs typeface="+mn-cs"/>
            </a:rPr>
            <a:t>1</a:t>
          </a:r>
          <a:r>
            <a:rPr lang="sk-SK" sz="1100" i="1">
              <a:solidFill>
                <a:srgbClr val="FF0000"/>
              </a:solidFill>
              <a:effectLst/>
              <a:latin typeface="+mn-lt"/>
              <a:ea typeface="+mn-ea"/>
              <a:cs typeface="+mn-cs"/>
            </a:rPr>
            <a:t>.</a:t>
          </a:r>
          <a:endParaRPr lang="sk-SK">
            <a:solidFill>
              <a:srgbClr val="FF0000"/>
            </a:solidFill>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The town is aware of the need to plan activities in the area of environmental protection, as well as activities related to adaptation to climate change. The project is in compliance with the strategic documents: </a:t>
          </a:r>
          <a:endParaRPr lang="sk-SK">
            <a:effectLst/>
          </a:endParaRPr>
        </a:p>
        <a:p>
          <a:r>
            <a:rPr lang="en-GB" sz="1100" i="1">
              <a:solidFill>
                <a:schemeClr val="dk1"/>
              </a:solidFill>
              <a:effectLst/>
              <a:latin typeface="+mn-lt"/>
              <a:ea typeface="+mn-ea"/>
              <a:cs typeface="+mn-cs"/>
            </a:rPr>
            <a:t>Territorial plan of the town of Brezno</a:t>
          </a:r>
          <a:endParaRPr lang="sk-SK">
            <a:effectLst/>
          </a:endParaRPr>
        </a:p>
        <a:p>
          <a:r>
            <a:rPr lang="en-GB" sz="1100" i="1">
              <a:solidFill>
                <a:schemeClr val="dk1"/>
              </a:solidFill>
              <a:effectLst/>
              <a:latin typeface="+mn-lt"/>
              <a:ea typeface="+mn-ea"/>
              <a:cs typeface="+mn-cs"/>
            </a:rPr>
            <a:t>Economic and social development programme of the town of Brezno</a:t>
          </a:r>
          <a:endParaRPr lang="sk-SK">
            <a:effectLst/>
          </a:endParaRPr>
        </a:p>
        <a:p>
          <a:r>
            <a:rPr lang="en-GB" sz="1100" i="1">
              <a:solidFill>
                <a:schemeClr val="dk1"/>
              </a:solidFill>
              <a:effectLst/>
              <a:latin typeface="+mn-lt"/>
              <a:ea typeface="+mn-ea"/>
              <a:cs typeface="+mn-cs"/>
            </a:rPr>
            <a:t>Development programme of the town of Brezno 2016-2022</a:t>
          </a:r>
          <a:endParaRPr lang="sk-SK">
            <a:effectLst/>
          </a:endParaRPr>
        </a:p>
        <a:p>
          <a:r>
            <a:rPr lang="en-GB" sz="1100" i="1">
              <a:solidFill>
                <a:schemeClr val="dk1"/>
              </a:solidFill>
              <a:effectLst/>
              <a:latin typeface="+mn-lt"/>
              <a:ea typeface="+mn-ea"/>
              <a:cs typeface="+mn-cs"/>
            </a:rPr>
            <a:t>Waste management programme</a:t>
          </a:r>
          <a:endParaRPr lang="sk-SK">
            <a:effectLst/>
          </a:endParaRPr>
        </a:p>
        <a:p>
          <a:r>
            <a:rPr lang="en-GB" sz="1100" i="1">
              <a:solidFill>
                <a:schemeClr val="dk1"/>
              </a:solidFill>
              <a:effectLst/>
              <a:latin typeface="+mn-lt"/>
              <a:ea typeface="+mn-ea"/>
              <a:cs typeface="+mn-cs"/>
            </a:rPr>
            <a:t>Sports development concept</a:t>
          </a:r>
          <a:endParaRPr lang="sk-SK">
            <a:effectLst/>
          </a:endParaRPr>
        </a:p>
        <a:p>
          <a:r>
            <a:rPr lang="en-GB" sz="1100" i="1">
              <a:solidFill>
                <a:schemeClr val="dk1"/>
              </a:solidFill>
              <a:effectLst/>
              <a:latin typeface="+mn-lt"/>
              <a:ea typeface="+mn-ea"/>
              <a:cs typeface="+mn-cs"/>
            </a:rPr>
            <a:t>Culture development concept</a:t>
          </a:r>
          <a:endParaRPr lang="sk-SK">
            <a:effectLst/>
          </a:endParaRPr>
        </a:p>
        <a:p>
          <a:r>
            <a:rPr lang="en-GB" sz="1100" i="1">
              <a:solidFill>
                <a:schemeClr val="dk1"/>
              </a:solidFill>
              <a:effectLst/>
              <a:latin typeface="+mn-lt"/>
              <a:ea typeface="+mn-ea"/>
              <a:cs typeface="+mn-cs"/>
            </a:rPr>
            <a:t>Educational system development concept</a:t>
          </a:r>
          <a:endParaRPr lang="sk-SK">
            <a:effectLst/>
          </a:endParaRPr>
        </a:p>
        <a:p>
          <a:r>
            <a:rPr lang="en-GB" sz="1100" i="1">
              <a:solidFill>
                <a:schemeClr val="dk1"/>
              </a:solidFill>
              <a:effectLst/>
              <a:latin typeface="+mn-lt"/>
              <a:ea typeface="+mn-ea"/>
              <a:cs typeface="+mn-cs"/>
            </a:rPr>
            <a:t>Cycle transport strategy of the town of Brezno</a:t>
          </a:r>
          <a:endParaRPr lang="sk-SK">
            <a:effectLst/>
          </a:endParaRPr>
        </a:p>
        <a:p>
          <a:r>
            <a:rPr lang="en-GB" sz="1100" i="1">
              <a:solidFill>
                <a:schemeClr val="dk1"/>
              </a:solidFill>
              <a:effectLst/>
              <a:latin typeface="+mn-lt"/>
              <a:ea typeface="+mn-ea"/>
              <a:cs typeface="+mn-cs"/>
            </a:rPr>
            <a:t>Waste management programme</a:t>
          </a:r>
          <a:r>
            <a:rPr lang="en-GB" sz="1100">
              <a:solidFill>
                <a:schemeClr val="dk1"/>
              </a:solidFill>
              <a:effectLst/>
              <a:latin typeface="+mn-lt"/>
              <a:ea typeface="+mn-ea"/>
              <a:cs typeface="+mn-cs"/>
            </a:rPr>
            <a:t> of the town of </a:t>
          </a:r>
          <a:r>
            <a:rPr lang="en-GB" sz="1100" i="1">
              <a:solidFill>
                <a:schemeClr val="dk1"/>
              </a:solidFill>
              <a:effectLst/>
              <a:latin typeface="+mn-lt"/>
              <a:ea typeface="+mn-ea"/>
              <a:cs typeface="+mn-cs"/>
            </a:rPr>
            <a:t>Brezno for years 2016-2020</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Selection of experience in management of similar/comparable investment/non-investment projects co-financed by the EU funds or other public sources that the applicant has successfully implemented or is implementing (purpose of aid/amount of total authorized eligible expenditure in EUR):</a:t>
          </a:r>
          <a:endParaRPr lang="sk-SK">
            <a:effectLst/>
          </a:endParaRPr>
        </a:p>
        <a:p>
          <a:r>
            <a:rPr lang="en-GB" sz="1100" i="1">
              <a:solidFill>
                <a:schemeClr val="dk1"/>
              </a:solidFill>
              <a:effectLst/>
              <a:latin typeface="+mn-lt"/>
              <a:ea typeface="+mn-ea"/>
              <a:cs typeface="+mn-cs"/>
            </a:rPr>
            <a:t>Rebuilding and extension of the elementary school Základná škola Pionierska 2, Breno (Regional operational programme, eligible expenditure EUR 1,730,958.98)</a:t>
          </a:r>
          <a:endParaRPr lang="sk-SK">
            <a:effectLst/>
          </a:endParaRPr>
        </a:p>
        <a:p>
          <a:r>
            <a:rPr lang="en-GB" sz="1100" i="1">
              <a:solidFill>
                <a:schemeClr val="dk1"/>
              </a:solidFill>
              <a:effectLst/>
              <a:latin typeface="+mn-lt"/>
              <a:ea typeface="+mn-ea"/>
              <a:cs typeface="+mn-cs"/>
            </a:rPr>
            <a:t>Reconstruction of premises of the elementary and nursery school ZŠ s MŠ Karola Rapoša, Brezno (Regional operational programme, eligible expenditure EUR 576,053.08)</a:t>
          </a:r>
          <a:endParaRPr lang="sk-SK">
            <a:effectLst/>
          </a:endParaRPr>
        </a:p>
        <a:p>
          <a:r>
            <a:rPr lang="en-GB" sz="1100" i="1">
              <a:solidFill>
                <a:schemeClr val="dk1"/>
              </a:solidFill>
              <a:effectLst/>
              <a:latin typeface="+mn-lt"/>
              <a:ea typeface="+mn-ea"/>
              <a:cs typeface="+mn-cs"/>
            </a:rPr>
            <a:t>Construction works for the synagogue Brezno (Regional operational programme, eligible expenditure: </a:t>
          </a:r>
          <a:r>
            <a:rPr lang="en-GB" sz="1100">
              <a:solidFill>
                <a:schemeClr val="dk1"/>
              </a:solidFill>
              <a:effectLst/>
              <a:latin typeface="+mn-lt"/>
              <a:ea typeface="+mn-ea"/>
              <a:cs typeface="+mn-cs"/>
            </a:rPr>
            <a:t>EUR </a:t>
          </a:r>
          <a:r>
            <a:rPr lang="en-GB" sz="1100" i="1">
              <a:solidFill>
                <a:schemeClr val="dk1"/>
              </a:solidFill>
              <a:effectLst/>
              <a:latin typeface="+mn-lt"/>
              <a:ea typeface="+mn-ea"/>
              <a:cs typeface="+mn-cs"/>
            </a:rPr>
            <a:t>797,875.88</a:t>
          </a:r>
          <a:endParaRPr lang="sk-SK">
            <a:effectLst/>
          </a:endParaRPr>
        </a:p>
        <a:p>
          <a:r>
            <a:rPr lang="en-GB" sz="1100" i="1">
              <a:solidFill>
                <a:schemeClr val="dk1"/>
              </a:solidFill>
              <a:effectLst/>
              <a:latin typeface="+mn-lt"/>
              <a:ea typeface="+mn-ea"/>
              <a:cs typeface="+mn-cs"/>
            </a:rPr>
            <a:t>Reconstruction of the square Námestie gen. M. R. Štefánika in Brezno –  Phase III (Regional operational programme, eligible expenditure: </a:t>
          </a:r>
          <a:r>
            <a:rPr lang="en-GB" sz="1100">
              <a:solidFill>
                <a:schemeClr val="dk1"/>
              </a:solidFill>
              <a:effectLst/>
              <a:latin typeface="+mn-lt"/>
              <a:ea typeface="+mn-ea"/>
              <a:cs typeface="+mn-cs"/>
            </a:rPr>
            <a:t>EUR </a:t>
          </a:r>
          <a:r>
            <a:rPr lang="en-GB" sz="1100" i="1">
              <a:solidFill>
                <a:schemeClr val="dk1"/>
              </a:solidFill>
              <a:effectLst/>
              <a:latin typeface="+mn-lt"/>
              <a:ea typeface="+mn-ea"/>
              <a:cs typeface="+mn-cs"/>
            </a:rPr>
            <a:t>1,162,382.54)</a:t>
          </a:r>
          <a:endParaRPr lang="sk-SK">
            <a:effectLst/>
          </a:endParaRPr>
        </a:p>
        <a:p>
          <a:r>
            <a:rPr lang="en-GB" sz="1100" i="1">
              <a:solidFill>
                <a:schemeClr val="dk1"/>
              </a:solidFill>
              <a:effectLst/>
              <a:latin typeface="+mn-lt"/>
              <a:ea typeface="+mn-ea"/>
              <a:cs typeface="+mn-cs"/>
            </a:rPr>
            <a:t>Renovation of public lighting in the town of Brezno (Operational programme KaHR EUR 459,274.04)</a:t>
          </a:r>
          <a:endParaRPr lang="sk-SK">
            <a:effectLst/>
          </a:endParaRPr>
        </a:p>
        <a:p>
          <a:r>
            <a:rPr lang="en-GB" sz="1100" i="1">
              <a:solidFill>
                <a:schemeClr val="dk1"/>
              </a:solidFill>
              <a:effectLst/>
              <a:latin typeface="+mn-lt"/>
              <a:ea typeface="+mn-ea"/>
              <a:cs typeface="+mn-cs"/>
            </a:rPr>
            <a:t>Regeneration of inner blocks of housing estates of Brezno, Margitin park (Integrated regional operational programme, eligible expenditure: </a:t>
          </a:r>
          <a:r>
            <a:rPr lang="en-GB" sz="1100">
              <a:solidFill>
                <a:schemeClr val="dk1"/>
              </a:solidFill>
              <a:effectLst/>
              <a:latin typeface="+mn-lt"/>
              <a:ea typeface="+mn-ea"/>
              <a:cs typeface="+mn-cs"/>
            </a:rPr>
            <a:t>EUR </a:t>
          </a:r>
          <a:r>
            <a:rPr lang="en-GB" sz="1100" i="1">
              <a:solidFill>
                <a:schemeClr val="dk1"/>
              </a:solidFill>
              <a:effectLst/>
              <a:latin typeface="+mn-lt"/>
              <a:ea typeface="+mn-ea"/>
              <a:cs typeface="+mn-cs"/>
            </a:rPr>
            <a:t>1,046,567.99)</a:t>
          </a:r>
          <a:endParaRPr lang="sk-SK">
            <a:effectLst/>
          </a:endParaRPr>
        </a:p>
        <a:p>
          <a:r>
            <a:rPr lang="en-GB" sz="1100" i="1">
              <a:solidFill>
                <a:schemeClr val="dk1"/>
              </a:solidFill>
              <a:effectLst/>
              <a:latin typeface="+mn-lt"/>
              <a:ea typeface="+mn-ea"/>
              <a:cs typeface="+mn-cs"/>
            </a:rPr>
            <a:t>Regeneration of residential greenery F. Kráľa, Brezno (Integrated regional operational programme, eligible expenditure: 170 675,20 EUR)</a:t>
          </a:r>
          <a:endParaRPr lang="sk-SK">
            <a:effectLst/>
          </a:endParaRPr>
        </a:p>
        <a:p>
          <a:r>
            <a:rPr lang="en-GB" sz="1100" i="1">
              <a:solidFill>
                <a:schemeClr val="dk1"/>
              </a:solidFill>
              <a:effectLst/>
              <a:latin typeface="+mn-lt"/>
              <a:ea typeface="+mn-ea"/>
              <a:cs typeface="+mn-cs"/>
            </a:rPr>
            <a:t>Collection and recovery of biodegradable and small building waste of the town of Brezno (Operational programme Quality of Environment, eligible expenditure: EUR 1,046,567.99)</a:t>
          </a:r>
          <a:endParaRPr lang="sk-SK" sz="1100">
            <a:solidFill>
              <a:schemeClr val="dk1"/>
            </a:solidFill>
            <a:effectLst/>
            <a:latin typeface="+mn-lt"/>
            <a:ea typeface="+mn-ea"/>
            <a:cs typeface="+mn-cs"/>
          </a:endParaRPr>
        </a:p>
        <a:p>
          <a:endParaRPr lang="sk-SK" sz="1000">
            <a:effectLst/>
          </a:endParaRPr>
        </a:p>
      </xdr:txBody>
    </xdr:sp>
    <xdr:clientData/>
  </xdr:twoCellAnchor>
  <xdr:twoCellAnchor>
    <xdr:from>
      <xdr:col>1</xdr:col>
      <xdr:colOff>0</xdr:colOff>
      <xdr:row>769</xdr:row>
      <xdr:rowOff>0</xdr:rowOff>
    </xdr:from>
    <xdr:to>
      <xdr:col>12</xdr:col>
      <xdr:colOff>0</xdr:colOff>
      <xdr:row>806</xdr:row>
      <xdr:rowOff>0</xdr:rowOff>
    </xdr:to>
    <xdr:sp macro="" textlink="" fLocksText="0">
      <xdr:nvSpPr>
        <xdr:cNvPr id="14" name="BlokTextu 13">
          <a:extLst>
            <a:ext uri="{FF2B5EF4-FFF2-40B4-BE49-F238E27FC236}">
              <a16:creationId xmlns:a16="http://schemas.microsoft.com/office/drawing/2014/main" id="{00000000-0008-0000-0000-00000E000000}"/>
            </a:ext>
          </a:extLst>
        </xdr:cNvPr>
        <xdr:cNvSpPr txBox="1"/>
      </xdr:nvSpPr>
      <xdr:spPr>
        <a:xfrm>
          <a:off x="57150" y="178774725"/>
          <a:ext cx="964882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Communication plan aims to raise awareness of project activities and support from the financial mechanism, the existence of the financial mechanism, the program and its objectives. </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ysClr val="windowText" lastClr="000000"/>
              </a:solidFill>
              <a:effectLst/>
              <a:latin typeface="+mn-lt"/>
              <a:ea typeface="+mn-ea"/>
              <a:cs typeface="+mn-cs"/>
            </a:rPr>
            <a:t>Within the project implementation, the applicant shall provide:</a:t>
          </a:r>
          <a:endParaRPr lang="sk-SK">
            <a:solidFill>
              <a:sysClr val="windowText" lastClr="000000"/>
            </a:solidFill>
            <a:effectLst/>
          </a:endParaRPr>
        </a:p>
        <a:p>
          <a:r>
            <a:rPr lang="en-GB" sz="1100">
              <a:solidFill>
                <a:sysClr val="windowText" lastClr="000000"/>
              </a:solidFill>
              <a:effectLst/>
              <a:latin typeface="+mn-lt"/>
              <a:ea typeface="+mn-ea"/>
              <a:cs typeface="+mn-cs"/>
            </a:rPr>
            <a:t>a. Organization of one project start-up information event - initial conference</a:t>
          </a:r>
          <a:endParaRPr lang="sk-SK" sz="1100">
            <a:solidFill>
              <a:sysClr val="windowText" lastClr="000000"/>
            </a:solidFill>
            <a:effectLst/>
            <a:latin typeface="+mn-lt"/>
            <a:ea typeface="+mn-ea"/>
            <a:cs typeface="+mn-cs"/>
          </a:endParaRPr>
        </a:p>
        <a:p>
          <a:r>
            <a:rPr lang="sk-SK" sz="1100">
              <a:solidFill>
                <a:sysClr val="windowText" lastClr="000000"/>
              </a:solidFill>
              <a:effectLst/>
              <a:latin typeface="+mn-lt"/>
              <a:ea typeface="+mn-ea"/>
              <a:cs typeface="+mn-cs"/>
            </a:rPr>
            <a:t>b.</a:t>
          </a:r>
          <a:r>
            <a:rPr lang="sk-SK" sz="1100" baseline="0">
              <a:solidFill>
                <a:sysClr val="windowText" lastClr="000000"/>
              </a:solidFill>
              <a:effectLst/>
              <a:latin typeface="+mn-lt"/>
              <a:ea typeface="+mn-ea"/>
              <a:cs typeface="+mn-cs"/>
            </a:rPr>
            <a:t> Organization of one project middle information event</a:t>
          </a:r>
          <a:endParaRPr lang="sk-SK">
            <a:solidFill>
              <a:sysClr val="windowText" lastClr="000000"/>
            </a:solidFill>
            <a:effectLst/>
          </a:endParaRPr>
        </a:p>
        <a:p>
          <a:r>
            <a:rPr lang="sk-SK" sz="1100">
              <a:solidFill>
                <a:sysClr val="windowText" lastClr="000000"/>
              </a:solidFill>
              <a:effectLst/>
              <a:latin typeface="+mn-lt"/>
              <a:ea typeface="+mn-ea"/>
              <a:cs typeface="+mn-cs"/>
            </a:rPr>
            <a:t>c</a:t>
          </a:r>
          <a:r>
            <a:rPr lang="en-GB" sz="1100">
              <a:solidFill>
                <a:sysClr val="windowText" lastClr="000000"/>
              </a:solidFill>
              <a:effectLst/>
              <a:latin typeface="+mn-lt"/>
              <a:ea typeface="+mn-ea"/>
              <a:cs typeface="+mn-cs"/>
            </a:rPr>
            <a:t>. Organization of one project final information event – final conference</a:t>
          </a:r>
          <a:r>
            <a:rPr lang="sk-SK" sz="1100">
              <a:solidFill>
                <a:sysClr val="windowText" lastClr="000000"/>
              </a:solidFill>
              <a:effectLst/>
              <a:latin typeface="+mn-lt"/>
              <a:ea typeface="+mn-ea"/>
              <a:cs typeface="+mn-cs"/>
            </a:rPr>
            <a:t> </a:t>
          </a:r>
        </a:p>
        <a:p>
          <a:r>
            <a:rPr lang="sk-SK" sz="1100">
              <a:solidFill>
                <a:schemeClr val="dk1"/>
              </a:solidFill>
              <a:effectLst/>
              <a:latin typeface="+mn-lt"/>
              <a:ea typeface="+mn-ea"/>
              <a:cs typeface="+mn-cs"/>
            </a:rPr>
            <a:t>d</a:t>
          </a:r>
          <a:r>
            <a:rPr lang="en-GB" sz="1100">
              <a:solidFill>
                <a:schemeClr val="dk1"/>
              </a:solidFill>
              <a:effectLst/>
              <a:latin typeface="+mn-lt"/>
              <a:ea typeface="+mn-ea"/>
              <a:cs typeface="+mn-cs"/>
            </a:rPr>
            <a:t>. Creation and regular updating of a website, with one assigned domain, dedicated to presentation of the project information in Slovak and English language, </a:t>
          </a:r>
          <a:endParaRPr lang="sk-SK">
            <a:effectLst/>
          </a:endParaRPr>
        </a:p>
        <a:p>
          <a:r>
            <a:rPr lang="sk-SK" sz="1100">
              <a:solidFill>
                <a:schemeClr val="dk1"/>
              </a:solidFill>
              <a:effectLst/>
              <a:latin typeface="+mn-lt"/>
              <a:ea typeface="+mn-ea"/>
              <a:cs typeface="+mn-cs"/>
            </a:rPr>
            <a:t>e</a:t>
          </a:r>
          <a:r>
            <a:rPr lang="en-GB" sz="1100">
              <a:solidFill>
                <a:schemeClr val="dk1"/>
              </a:solidFill>
              <a:effectLst/>
              <a:latin typeface="+mn-lt"/>
              <a:ea typeface="+mn-ea"/>
              <a:cs typeface="+mn-cs"/>
            </a:rPr>
            <a:t>. Establishment of a “permanent exhibition - exposition” on the implementation of measures and education on reducing the impact of CO2 on the environment</a:t>
          </a:r>
          <a:endParaRPr lang="sk-SK">
            <a:effectLst/>
          </a:endParaRPr>
        </a:p>
        <a:p>
          <a:r>
            <a:rPr lang="sk-SK" sz="1100">
              <a:solidFill>
                <a:schemeClr val="dk1"/>
              </a:solidFill>
              <a:effectLst/>
              <a:latin typeface="+mn-lt"/>
              <a:ea typeface="+mn-ea"/>
              <a:cs typeface="+mn-cs"/>
            </a:rPr>
            <a:t>f</a:t>
          </a:r>
          <a:r>
            <a:rPr lang="en-GB" sz="1100">
              <a:solidFill>
                <a:schemeClr val="dk1"/>
              </a:solidFill>
              <a:effectLst/>
              <a:latin typeface="+mn-lt"/>
              <a:ea typeface="+mn-ea"/>
              <a:cs typeface="+mn-cs"/>
            </a:rPr>
            <a:t>. Fulfilment of the indicators stated in section3.3.3.,</a:t>
          </a:r>
          <a:endParaRPr lang="sk-SK">
            <a:effectLst/>
          </a:endParaRPr>
        </a:p>
        <a:p>
          <a:r>
            <a:rPr lang="sk-SK" sz="1100">
              <a:solidFill>
                <a:schemeClr val="dk1"/>
              </a:solidFill>
              <a:effectLst/>
              <a:latin typeface="+mn-lt"/>
              <a:ea typeface="+mn-ea"/>
              <a:cs typeface="+mn-cs"/>
            </a:rPr>
            <a:t>g</a:t>
          </a:r>
          <a:r>
            <a:rPr lang="en-GB" sz="1100">
              <a:solidFill>
                <a:schemeClr val="dk1"/>
              </a:solidFill>
              <a:effectLst/>
              <a:latin typeface="+mn-lt"/>
              <a:ea typeface="+mn-ea"/>
              <a:cs typeface="+mn-cs"/>
            </a:rPr>
            <a:t>. Compliance with measures in the field of publicity and information disclosure in accordance with the information and publicity requirements per Annex No 3 to the Regulation and the Guidebook on communication and design issued by the Financial Mechanism Office.</a:t>
          </a:r>
          <a:endParaRPr lang="sk-SK">
            <a:effectLst/>
          </a:endParaRPr>
        </a:p>
        <a:p>
          <a:r>
            <a:rPr lang="sk-SK" sz="1100">
              <a:solidFill>
                <a:schemeClr val="dk1"/>
              </a:solidFill>
              <a:effectLst/>
              <a:latin typeface="+mn-lt"/>
              <a:ea typeface="+mn-ea"/>
              <a:cs typeface="+mn-cs"/>
            </a:rPr>
            <a:t>h</a:t>
          </a:r>
          <a:r>
            <a:rPr lang="en-GB" sz="1100">
              <a:solidFill>
                <a:schemeClr val="dk1"/>
              </a:solidFill>
              <a:effectLst/>
              <a:latin typeface="+mn-lt"/>
              <a:ea typeface="+mn-ea"/>
              <a:cs typeface="+mn-cs"/>
            </a:rPr>
            <a:t>. Regular informing the public about activities related to implementation of the action plan in order to raise public awareness and interest in the field of improving the quality of the environment in the town. The information will be published on the official website of the town, the local TV, the websites of elementary schools under the town administration, companies and organizations under the town administration, on official posting sites, including upcoming electronic information boards</a:t>
          </a:r>
          <a:endParaRPr lang="sk-SK">
            <a:effectLst/>
          </a:endParaRPr>
        </a:p>
        <a:p>
          <a:r>
            <a:rPr lang="sk-SK" sz="1100">
              <a:solidFill>
                <a:schemeClr val="dk1"/>
              </a:solidFill>
              <a:effectLst/>
              <a:latin typeface="+mn-lt"/>
              <a:ea typeface="+mn-ea"/>
              <a:cs typeface="+mn-cs"/>
            </a:rPr>
            <a:t>i</a:t>
          </a:r>
          <a:r>
            <a:rPr lang="en-GB" sz="1100">
              <a:solidFill>
                <a:schemeClr val="dk1"/>
              </a:solidFill>
              <a:effectLst/>
              <a:latin typeface="+mn-lt"/>
              <a:ea typeface="+mn-ea"/>
              <a:cs typeface="+mn-cs"/>
            </a:rPr>
            <a:t>. Development of promotional material on the adverse effects of climate change and proactive adaptation possibilities</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Identification of target groups of the communication strategy</a:t>
          </a:r>
          <a:endParaRPr lang="sk-SK">
            <a:effectLst/>
          </a:endParaRPr>
        </a:p>
        <a:p>
          <a:r>
            <a:rPr lang="en-GB" sz="1100">
              <a:solidFill>
                <a:schemeClr val="dk1"/>
              </a:solidFill>
              <a:effectLst/>
              <a:latin typeface="+mn-lt"/>
              <a:ea typeface="+mn-ea"/>
              <a:cs typeface="+mn-cs"/>
            </a:rPr>
            <a:t>The target group of the communication strategy will be primarily the inhabitants of all ages of the town of Brezno, primary school pupils and secondary school students, visitors to the town, but a wide spectrum of people outside Brezno can be addressed via the Internet too. </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Time scope</a:t>
          </a:r>
          <a:endParaRPr lang="sk-SK">
            <a:effectLst/>
          </a:endParaRPr>
        </a:p>
        <a:p>
          <a:r>
            <a:rPr lang="en-GB" sz="1100">
              <a:solidFill>
                <a:schemeClr val="dk1"/>
              </a:solidFill>
              <a:effectLst/>
              <a:latin typeface="+mn-lt"/>
              <a:ea typeface="+mn-ea"/>
              <a:cs typeface="+mn-cs"/>
            </a:rPr>
            <a:t>In terms of time, publicity measures and activities will be carried out throughout the whole project implementation period, depending on their nature. </a:t>
          </a:r>
          <a:endParaRPr lang="sk-SK">
            <a:effectLst/>
          </a:endParaRPr>
        </a:p>
        <a:p>
          <a:r>
            <a:rPr lang="en-GB" sz="1100">
              <a:solidFill>
                <a:schemeClr val="dk1"/>
              </a:solidFill>
              <a:effectLst/>
              <a:latin typeface="+mn-lt"/>
              <a:ea typeface="+mn-ea"/>
              <a:cs typeface="+mn-cs"/>
            </a:rPr>
            <a:t>Information board – prepared at the beginning of the project implementation</a:t>
          </a:r>
          <a:endParaRPr lang="sk-SK">
            <a:effectLst/>
          </a:endParaRPr>
        </a:p>
        <a:p>
          <a:r>
            <a:rPr lang="en-GB" sz="1100">
              <a:solidFill>
                <a:schemeClr val="dk1"/>
              </a:solidFill>
              <a:effectLst/>
              <a:latin typeface="+mn-lt"/>
              <a:ea typeface="+mn-ea"/>
              <a:cs typeface="+mn-cs"/>
            </a:rPr>
            <a:t>Project information sheets – prepared at the beginning of the project implementation</a:t>
          </a:r>
          <a:endParaRPr lang="sk-SK">
            <a:effectLst/>
          </a:endParaRPr>
        </a:p>
        <a:p>
          <a:r>
            <a:rPr lang="en-GB" sz="1100">
              <a:solidFill>
                <a:schemeClr val="dk1"/>
              </a:solidFill>
              <a:effectLst/>
              <a:latin typeface="+mn-lt"/>
              <a:ea typeface="+mn-ea"/>
              <a:cs typeface="+mn-cs"/>
            </a:rPr>
            <a:t>Web page- prepared at the beginning of the project implementation, with the subsequent addition of data during the project implementation</a:t>
          </a:r>
          <a:endParaRPr lang="sk-SK">
            <a:effectLst/>
          </a:endParaRPr>
        </a:p>
        <a:p>
          <a:r>
            <a:rPr lang="en-GB" sz="1100">
              <a:solidFill>
                <a:schemeClr val="dk1"/>
              </a:solidFill>
              <a:effectLst/>
              <a:latin typeface="+mn-lt"/>
              <a:ea typeface="+mn-ea"/>
              <a:cs typeface="+mn-cs"/>
            </a:rPr>
            <a:t>Communication with the media – continuously throughout the whole project implementation period.</a:t>
          </a:r>
          <a:endParaRPr lang="sk-SK">
            <a:effectLst/>
          </a:endParaRPr>
        </a:p>
        <a:p>
          <a:r>
            <a:rPr lang="en-GB" sz="1100">
              <a:solidFill>
                <a:schemeClr val="dk1"/>
              </a:solidFill>
              <a:effectLst/>
              <a:latin typeface="+mn-lt"/>
              <a:ea typeface="+mn-ea"/>
              <a:cs typeface="+mn-cs"/>
            </a:rPr>
            <a:t> </a:t>
          </a:r>
          <a:endParaRPr lang="sk-SK" sz="1100">
            <a:solidFill>
              <a:schemeClr val="dk1"/>
            </a:solidFill>
            <a:effectLst/>
            <a:latin typeface="+mn-lt"/>
            <a:ea typeface="+mn-ea"/>
            <a:cs typeface="+mn-cs"/>
          </a:endParaRPr>
        </a:p>
      </xdr:txBody>
    </xdr:sp>
    <xdr:clientData/>
  </xdr:twoCellAnchor>
  <xdr:twoCellAnchor>
    <xdr:from>
      <xdr:col>1</xdr:col>
      <xdr:colOff>0</xdr:colOff>
      <xdr:row>752</xdr:row>
      <xdr:rowOff>0</xdr:rowOff>
    </xdr:from>
    <xdr:to>
      <xdr:col>12</xdr:col>
      <xdr:colOff>0</xdr:colOff>
      <xdr:row>767</xdr:row>
      <xdr:rowOff>0</xdr:rowOff>
    </xdr:to>
    <xdr:sp macro="" textlink="" fLocksText="0">
      <xdr:nvSpPr>
        <xdr:cNvPr id="15" name="BlokTextu 14">
          <a:extLst>
            <a:ext uri="{FF2B5EF4-FFF2-40B4-BE49-F238E27FC236}">
              <a16:creationId xmlns:a16="http://schemas.microsoft.com/office/drawing/2014/main" id="{00000000-0008-0000-0000-00000F000000}"/>
            </a:ext>
          </a:extLst>
        </xdr:cNvPr>
        <xdr:cNvSpPr txBox="1"/>
      </xdr:nvSpPr>
      <xdr:spPr>
        <a:xfrm>
          <a:off x="57150" y="175069500"/>
          <a:ext cx="964882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As part of the project, all building permits are valid at the time of submission of the project.</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Activity No 2 - Building permit for the construction </a:t>
          </a:r>
          <a:r>
            <a:rPr lang="en-GB" sz="1100" b="1" i="1">
              <a:solidFill>
                <a:schemeClr val="dk1"/>
              </a:solidFill>
              <a:effectLst/>
              <a:latin typeface="+mn-lt"/>
              <a:ea typeface="+mn-ea"/>
              <a:cs typeface="+mn-cs"/>
            </a:rPr>
            <a:t>Increase in energy efficiency of the Nursery school MŠ na ul. Hradby v Brezne </a:t>
          </a:r>
          <a:r>
            <a:rPr lang="en-GB" sz="1100" i="1">
              <a:solidFill>
                <a:schemeClr val="dk1"/>
              </a:solidFill>
              <a:effectLst/>
              <a:latin typeface="+mn-lt"/>
              <a:ea typeface="+mn-ea"/>
              <a:cs typeface="+mn-cs"/>
            </a:rPr>
            <a:t>No 858/2019/ocu, this decision came into effect on 29.1.2020</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Activity No 2  - Building permit for the construction </a:t>
          </a:r>
          <a:r>
            <a:rPr lang="en-GB" sz="1100" b="1" i="1">
              <a:solidFill>
                <a:schemeClr val="dk1"/>
              </a:solidFill>
              <a:effectLst/>
              <a:latin typeface="+mn-lt"/>
              <a:ea typeface="+mn-ea"/>
              <a:cs typeface="+mn-cs"/>
            </a:rPr>
            <a:t>Increase in energy efficiency of the Nursery school MŠ na ul. B. Němcovej </a:t>
          </a:r>
          <a:r>
            <a:rPr lang="en-GB" sz="1100" i="1">
              <a:solidFill>
                <a:schemeClr val="dk1"/>
              </a:solidFill>
              <a:effectLst/>
              <a:latin typeface="+mn-lt"/>
              <a:ea typeface="+mn-ea"/>
              <a:cs typeface="+mn-cs"/>
            </a:rPr>
            <a:t>No 2887/2019, this decision came into effect on 11.4.2019.</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Other activities do not require any building permits pursuant to the applicable law.</a:t>
          </a:r>
          <a:endParaRPr lang="sk-SK">
            <a:effectLst/>
          </a:endParaRPr>
        </a:p>
      </xdr:txBody>
    </xdr:sp>
    <xdr:clientData/>
  </xdr:twoCellAnchor>
  <xdr:twoCellAnchor>
    <xdr:from>
      <xdr:col>1</xdr:col>
      <xdr:colOff>0</xdr:colOff>
      <xdr:row>737</xdr:row>
      <xdr:rowOff>0</xdr:rowOff>
    </xdr:from>
    <xdr:to>
      <xdr:col>12</xdr:col>
      <xdr:colOff>0</xdr:colOff>
      <xdr:row>751</xdr:row>
      <xdr:rowOff>0</xdr:rowOff>
    </xdr:to>
    <xdr:sp macro="" textlink="" fLocksText="0">
      <xdr:nvSpPr>
        <xdr:cNvPr id="16" name="BlokTextu 15">
          <a:extLst>
            <a:ext uri="{FF2B5EF4-FFF2-40B4-BE49-F238E27FC236}">
              <a16:creationId xmlns:a16="http://schemas.microsoft.com/office/drawing/2014/main" id="{00000000-0008-0000-0000-000010000000}"/>
            </a:ext>
          </a:extLst>
        </xdr:cNvPr>
        <xdr:cNvSpPr txBox="1"/>
      </xdr:nvSpPr>
      <xdr:spPr>
        <a:xfrm>
          <a:off x="57150" y="171640500"/>
          <a:ext cx="964882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Proprietary relations - all activities will be carried out on the applicant´s own premises and buildings owned by the applicant. </a:t>
          </a:r>
          <a:endParaRPr lang="sk-SK">
            <a:effectLst/>
          </a:endParaRPr>
        </a:p>
        <a:p>
          <a:r>
            <a:rPr lang="en-GB" sz="1100" i="1">
              <a:solidFill>
                <a:schemeClr val="dk1"/>
              </a:solidFill>
              <a:effectLst/>
              <a:latin typeface="+mn-lt"/>
              <a:ea typeface="+mn-ea"/>
              <a:cs typeface="+mn-cs"/>
            </a:rPr>
            <a:t> </a:t>
          </a:r>
          <a:endParaRPr lang="sk-SK">
            <a:effectLst/>
          </a:endParaRPr>
        </a:p>
        <a:p>
          <a:r>
            <a:rPr lang="en-GB" sz="1100" i="1">
              <a:solidFill>
                <a:schemeClr val="dk1"/>
              </a:solidFill>
              <a:effectLst/>
              <a:latin typeface="+mn-lt"/>
              <a:ea typeface="+mn-ea"/>
              <a:cs typeface="+mn-cs"/>
            </a:rPr>
            <a:t>Ownership deed number 5804,</a:t>
          </a:r>
          <a:r>
            <a:rPr lang="en-GB" sz="1100" i="1" baseline="0">
              <a:solidFill>
                <a:schemeClr val="dk1"/>
              </a:solidFill>
              <a:effectLst/>
              <a:latin typeface="+mn-lt"/>
              <a:ea typeface="+mn-ea"/>
              <a:cs typeface="+mn-cs"/>
            </a:rPr>
            <a:t> </a:t>
          </a:r>
          <a:r>
            <a:rPr lang="en-GB" sz="1100" i="1">
              <a:solidFill>
                <a:schemeClr val="dk1"/>
              </a:solidFill>
              <a:effectLst/>
              <a:latin typeface="+mn-lt"/>
              <a:ea typeface="+mn-ea"/>
              <a:cs typeface="+mn-cs"/>
            </a:rPr>
            <a:t>2351.</a:t>
          </a:r>
          <a:endParaRPr lang="sk-SK">
            <a:effectLst/>
          </a:endParaRPr>
        </a:p>
      </xdr:txBody>
    </xdr:sp>
    <xdr:clientData/>
  </xdr:twoCellAnchor>
  <xdr:twoCellAnchor>
    <xdr:from>
      <xdr:col>1</xdr:col>
      <xdr:colOff>0</xdr:colOff>
      <xdr:row>722</xdr:row>
      <xdr:rowOff>0</xdr:rowOff>
    </xdr:from>
    <xdr:to>
      <xdr:col>12</xdr:col>
      <xdr:colOff>0</xdr:colOff>
      <xdr:row>736</xdr:row>
      <xdr:rowOff>0</xdr:rowOff>
    </xdr:to>
    <xdr:sp macro="" textlink="" fLocksText="0">
      <xdr:nvSpPr>
        <xdr:cNvPr id="17" name="BlokTextu 16">
          <a:extLst>
            <a:ext uri="{FF2B5EF4-FFF2-40B4-BE49-F238E27FC236}">
              <a16:creationId xmlns:a16="http://schemas.microsoft.com/office/drawing/2014/main" id="{00000000-0008-0000-0000-000011000000}"/>
            </a:ext>
          </a:extLst>
        </xdr:cNvPr>
        <xdr:cNvSpPr txBox="1"/>
      </xdr:nvSpPr>
      <xdr:spPr>
        <a:xfrm>
          <a:off x="57150" y="168211500"/>
          <a:ext cx="964882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Today, climate change is a global challenge that we all face at local, regional, international and transnational levels. It is based on several pillars. </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INTERNATIONAL PILLAR</a:t>
          </a:r>
          <a:r>
            <a:rPr lang="en-GB" sz="1100">
              <a:solidFill>
                <a:schemeClr val="dk1"/>
              </a:solidFill>
              <a:effectLst/>
              <a:latin typeface="+mn-lt"/>
              <a:ea typeface="+mn-ea"/>
              <a:cs typeface="+mn-cs"/>
            </a:rPr>
            <a:t>: The international pillar is the UN Framework Convention on Climate Change and the Paris Agreement. By the Paris Agreement the leaders of countries around the world have been bound to maintain the temperature increase “well below two degrees Celsius and come as close as possible to 1.5 degrees” compared to the temperature in the pre-industrial period. In the European Union, an EU Strategy on adaptation to climate change is the basic document for adaptation. </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SLOVAK LEGISLATION</a:t>
          </a:r>
          <a:r>
            <a:rPr lang="en-GB" sz="1100">
              <a:solidFill>
                <a:schemeClr val="dk1"/>
              </a:solidFill>
              <a:effectLst/>
              <a:latin typeface="+mn-lt"/>
              <a:ea typeface="+mn-ea"/>
              <a:cs typeface="+mn-cs"/>
            </a:rPr>
            <a:t>: At the national level, this issue is roofed by the Strategy of the Slovak Republic adaptation to the adverse climate impacts. The updated Strategy of the Slovak Republic adaptation to climate change (2018) states that fulfilling the four-stage global warming scenario could mean for Slovakia an increase in the average annual temperature by 5 to 6 degrees, which would have a significant negative impact on the biosphere, food production and also potable water sources and health.  The strategy aims not only at implementation and a follow-up monitoring of adaptation measures, but also at their transfer in the behaviour of regional and local authorities and the private sector, as well as raising public awareness of climate change and building a knowledge base. The strategy seeks to ensure better synergy between adaptation, i. e. adaptation to climate change, mitigation, i.e. its suppression. </a:t>
          </a:r>
          <a:endParaRPr lang="sk-SK">
            <a:effectLst/>
          </a:endParaRPr>
        </a:p>
        <a:p>
          <a:r>
            <a:rPr lang="en-GB" sz="1100">
              <a:solidFill>
                <a:schemeClr val="dk1"/>
              </a:solidFill>
              <a:effectLst/>
              <a:latin typeface="+mn-lt"/>
              <a:ea typeface="+mn-ea"/>
              <a:cs typeface="+mn-cs"/>
            </a:rPr>
            <a:t> </a:t>
          </a:r>
          <a:endParaRPr lang="sk-SK">
            <a:effectLst/>
          </a:endParaRPr>
        </a:p>
        <a:p>
          <a:r>
            <a:rPr lang="en-GB" sz="1100" b="1">
              <a:solidFill>
                <a:schemeClr val="dk1"/>
              </a:solidFill>
              <a:effectLst/>
              <a:latin typeface="+mn-lt"/>
              <a:ea typeface="+mn-ea"/>
              <a:cs typeface="+mn-cs"/>
            </a:rPr>
            <a:t>CONCLUSION OF THE LEGISLATION IMPACT ON THE PROJECT</a:t>
          </a:r>
          <a:r>
            <a:rPr lang="en-GB" sz="1100">
              <a:solidFill>
                <a:schemeClr val="dk1"/>
              </a:solidFill>
              <a:effectLst/>
              <a:latin typeface="+mn-lt"/>
              <a:ea typeface="+mn-ea"/>
              <a:cs typeface="+mn-cs"/>
            </a:rPr>
            <a:t>: Based on the above, it is assumed that any modifications in the legislation will support the project implementation and will not have a negative impact on its implementation.</a:t>
          </a:r>
          <a:endParaRPr lang="sk-SK">
            <a:effectLst/>
          </a:endParaRPr>
        </a:p>
      </xdr:txBody>
    </xdr:sp>
    <xdr:clientData/>
  </xdr:twoCellAnchor>
  <xdr:twoCellAnchor>
    <xdr:from>
      <xdr:col>1</xdr:col>
      <xdr:colOff>0</xdr:colOff>
      <xdr:row>823</xdr:row>
      <xdr:rowOff>0</xdr:rowOff>
    </xdr:from>
    <xdr:to>
      <xdr:col>12</xdr:col>
      <xdr:colOff>0</xdr:colOff>
      <xdr:row>834</xdr:row>
      <xdr:rowOff>3463</xdr:rowOff>
    </xdr:to>
    <xdr:sp macro="" textlink="" fLocksText="0">
      <xdr:nvSpPr>
        <xdr:cNvPr id="18" name="cross_cutting_description">
          <a:extLst>
            <a:ext uri="{FF2B5EF4-FFF2-40B4-BE49-F238E27FC236}">
              <a16:creationId xmlns:a16="http://schemas.microsoft.com/office/drawing/2014/main" id="{00000000-0008-0000-0000-000012000000}"/>
            </a:ext>
          </a:extLst>
        </xdr:cNvPr>
        <xdr:cNvSpPr txBox="1"/>
      </xdr:nvSpPr>
      <xdr:spPr>
        <a:xfrm>
          <a:off x="57150" y="194319525"/>
          <a:ext cx="964882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project is aimed at the general public, without distinction. Gender equality is therefore applied in the project. At the same time, the project is aimed at the elderly inhabitants as one of the groups at risk of climate change. </a:t>
          </a:r>
          <a:endParaRPr lang="sk-SK">
            <a:effectLst/>
          </a:endParaRPr>
        </a:p>
        <a:p>
          <a:r>
            <a:rPr lang="en-GB" sz="1100">
              <a:solidFill>
                <a:schemeClr val="dk1"/>
              </a:solidFill>
              <a:effectLst/>
              <a:latin typeface="+mn-lt"/>
              <a:ea typeface="+mn-ea"/>
              <a:cs typeface="+mn-cs"/>
            </a:rPr>
            <a:t>Other cross-cutting issues are not applicable to the project or they are not relevant due to particular activities. </a:t>
          </a:r>
          <a:endParaRPr lang="sk-SK">
            <a:effectLst/>
          </a:endParaRPr>
        </a:p>
      </xdr:txBody>
    </xdr:sp>
    <xdr:clientData/>
  </xdr:twoCellAnchor>
  <xdr:twoCellAnchor>
    <xdr:from>
      <xdr:col>1</xdr:col>
      <xdr:colOff>0</xdr:colOff>
      <xdr:row>869</xdr:row>
      <xdr:rowOff>0</xdr:rowOff>
    </xdr:from>
    <xdr:to>
      <xdr:col>12</xdr:col>
      <xdr:colOff>0</xdr:colOff>
      <xdr:row>876</xdr:row>
      <xdr:rowOff>44161</xdr:rowOff>
    </xdr:to>
    <xdr:sp macro="" textlink="" fLocksText="0">
      <xdr:nvSpPr>
        <xdr:cNvPr id="19" name="sustainability_description">
          <a:extLst>
            <a:ext uri="{FF2B5EF4-FFF2-40B4-BE49-F238E27FC236}">
              <a16:creationId xmlns:a16="http://schemas.microsoft.com/office/drawing/2014/main" id="{00000000-0008-0000-0000-000013000000}"/>
            </a:ext>
          </a:extLst>
        </xdr:cNvPr>
        <xdr:cNvSpPr txBox="1"/>
      </xdr:nvSpPr>
      <xdr:spPr>
        <a:xfrm>
          <a:off x="57150" y="204597000"/>
          <a:ext cx="964882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As part of the sustainability of the project, the town will have to spend money to assure the normal conduct of activities - in case of greenery: maintenance, in case of the car: the costs of electric energy, mobile application – continuous updating, biodegradable waste collection containers - costs of waste collection. In case of activity No 2, the expenses for building operation will be significantly lower compared to the period of time before implementation of the activity, therefore it is presumable that the town will have enough funds to finance operation of the nursery school. These expenses are not stated in the summary sheet, as they were a part of the budget for the period of time before the project implementation. </a:t>
          </a:r>
          <a:endParaRPr lang="sk-SK">
            <a:effectLst/>
          </a:endParaRPr>
        </a:p>
        <a:p>
          <a:r>
            <a:rPr lang="en-GB" sz="1100">
              <a:solidFill>
                <a:schemeClr val="dk1"/>
              </a:solidFill>
              <a:effectLst/>
              <a:latin typeface="+mn-lt"/>
              <a:ea typeface="+mn-ea"/>
              <a:cs typeface="+mn-cs"/>
            </a:rPr>
            <a:t>The town shall annually approve the budget, and the expenses for maintenance and sustainability of the project will be included therein. Sufficient resources of applicant´s sources is provided to ensure that the activities are financed even after the project implementation has been completed, in the period of its sustainability. </a:t>
          </a:r>
          <a:endParaRPr lang="sk-SK">
            <a:effectLst/>
          </a:endParaRPr>
        </a:p>
        <a:p>
          <a:r>
            <a:rPr lang="en-GB" sz="1100">
              <a:solidFill>
                <a:schemeClr val="dk1"/>
              </a:solidFill>
              <a:effectLst/>
              <a:latin typeface="+mn-lt"/>
              <a:ea typeface="+mn-ea"/>
              <a:cs typeface="+mn-cs"/>
            </a:rPr>
            <a:t>The town in the years 2016 (EUR 1.1 mil. ), 2017 (EUR 1.1 mil. ), 2018 (EUR 336 thousand) showed positive economic results. The previous years of positive economic results are a guarantee that the town will have sufficient funds to operate the project even after its termination, i. e. in the period of its sustainability.</a:t>
          </a:r>
          <a:endParaRPr lang="sk-SK">
            <a:effectLst/>
          </a:endParaRPr>
        </a:p>
        <a:p>
          <a:r>
            <a:rPr lang="en-GB" sz="1100">
              <a:solidFill>
                <a:schemeClr val="dk1"/>
              </a:solidFill>
              <a:effectLst/>
              <a:latin typeface="+mn-lt"/>
              <a:ea typeface="+mn-ea"/>
              <a:cs typeface="+mn-cs"/>
            </a:rPr>
            <a:t> </a:t>
          </a:r>
          <a:endParaRPr lang="sk-SK">
            <a:effectLst/>
          </a:endParaRPr>
        </a:p>
        <a:p>
          <a:r>
            <a:rPr lang="sk-SK" sz="1100">
              <a:solidFill>
                <a:schemeClr val="dk1"/>
              </a:solidFill>
              <a:effectLst/>
              <a:latin typeface="+mn-lt"/>
              <a:ea typeface="+mn-ea"/>
              <a:cs typeface="+mn-cs"/>
            </a:rPr>
            <a:t> </a:t>
          </a:r>
        </a:p>
      </xdr:txBody>
    </xdr:sp>
    <xdr:clientData/>
  </xdr:twoCellAnchor>
  <xdr:twoCellAnchor>
    <xdr:from>
      <xdr:col>1</xdr:col>
      <xdr:colOff>0</xdr:colOff>
      <xdr:row>896</xdr:row>
      <xdr:rowOff>0</xdr:rowOff>
    </xdr:from>
    <xdr:to>
      <xdr:col>12</xdr:col>
      <xdr:colOff>0</xdr:colOff>
      <xdr:row>907</xdr:row>
      <xdr:rowOff>0</xdr:rowOff>
    </xdr:to>
    <xdr:sp macro="" textlink="" fLocksText="0">
      <xdr:nvSpPr>
        <xdr:cNvPr id="20" name="annexes_description">
          <a:extLst>
            <a:ext uri="{FF2B5EF4-FFF2-40B4-BE49-F238E27FC236}">
              <a16:creationId xmlns:a16="http://schemas.microsoft.com/office/drawing/2014/main" id="{00000000-0008-0000-0000-000014000000}"/>
            </a:ext>
          </a:extLst>
        </xdr:cNvPr>
        <xdr:cNvSpPr txBox="1"/>
      </xdr:nvSpPr>
      <xdr:spPr>
        <a:xfrm>
          <a:off x="57150" y="213179025"/>
          <a:ext cx="964882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x</a:t>
          </a:r>
        </a:p>
      </xdr:txBody>
    </xdr:sp>
    <xdr:clientData/>
  </xdr:twoCellAnchor>
  <xdr:twoCellAnchor>
    <xdr:from>
      <xdr:col>1</xdr:col>
      <xdr:colOff>0</xdr:colOff>
      <xdr:row>508</xdr:row>
      <xdr:rowOff>0</xdr:rowOff>
    </xdr:from>
    <xdr:to>
      <xdr:col>12</xdr:col>
      <xdr:colOff>0</xdr:colOff>
      <xdr:row>530</xdr:row>
      <xdr:rowOff>220194</xdr:rowOff>
    </xdr:to>
    <xdr:sp macro="" textlink="" fLocksText="0">
      <xdr:nvSpPr>
        <xdr:cNvPr id="21" name="BlokTextu 20">
          <a:extLst>
            <a:ext uri="{FF2B5EF4-FFF2-40B4-BE49-F238E27FC236}">
              <a16:creationId xmlns:a16="http://schemas.microsoft.com/office/drawing/2014/main" id="{00000000-0008-0000-0000-000015000000}"/>
            </a:ext>
          </a:extLst>
        </xdr:cNvPr>
        <xdr:cNvSpPr txBox="1"/>
      </xdr:nvSpPr>
      <xdr:spPr>
        <a:xfrm>
          <a:off x="57150" y="111728250"/>
          <a:ext cx="9648825" cy="5249394"/>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i="1">
              <a:solidFill>
                <a:schemeClr val="dk1"/>
              </a:solidFill>
              <a:effectLst/>
              <a:latin typeface="+mn-lt"/>
              <a:ea typeface="+mn-ea"/>
              <a:cs typeface="+mn-cs"/>
            </a:rPr>
            <a:t>The applicant has enough of its own, internal staff (employees) who have sufficient experience with implementation of projects co-financed from external sources.</a:t>
          </a:r>
          <a:endParaRPr lang="sk-SK">
            <a:effectLst/>
          </a:endParaRPr>
        </a:p>
        <a:p>
          <a:r>
            <a:rPr lang="en-GB" sz="1100" i="1">
              <a:solidFill>
                <a:schemeClr val="dk1"/>
              </a:solidFill>
              <a:effectLst/>
              <a:latin typeface="+mn-lt"/>
              <a:ea typeface="+mn-ea"/>
              <a:cs typeface="+mn-cs"/>
            </a:rPr>
            <a:t>Internal staff of the town of Brezno related to implementation of the project:</a:t>
          </a:r>
          <a:endParaRPr lang="sk-SK">
            <a:effectLst/>
          </a:endParaRPr>
        </a:p>
        <a:p>
          <a:r>
            <a:rPr lang="en-GB" sz="1100" i="1">
              <a:solidFill>
                <a:schemeClr val="dk1"/>
              </a:solidFill>
              <a:effectLst/>
              <a:latin typeface="+mn-lt"/>
              <a:ea typeface="+mn-ea"/>
              <a:cs typeface="+mn-cs"/>
            </a:rPr>
            <a:t>Project manager – more than 15 years of experience with preparation, implementation and monitoring of projects, with management of realization teams</a:t>
          </a:r>
          <a:endParaRPr lang="sk-SK">
            <a:effectLst/>
          </a:endParaRPr>
        </a:p>
        <a:p>
          <a:r>
            <a:rPr lang="en-GB" sz="1100" i="1">
              <a:solidFill>
                <a:schemeClr val="dk1"/>
              </a:solidFill>
              <a:effectLst/>
              <a:latin typeface="+mn-lt"/>
              <a:ea typeface="+mn-ea"/>
              <a:cs typeface="+mn-cs"/>
            </a:rPr>
            <a:t>Project coordinator - more than 1 year of experience with preparation, implementation and monitoring of projects, with management of realization teams</a:t>
          </a:r>
          <a:endParaRPr lang="sk-SK">
            <a:effectLst/>
          </a:endParaRPr>
        </a:p>
        <a:p>
          <a:r>
            <a:rPr lang="en-GB" sz="1100" i="1">
              <a:solidFill>
                <a:schemeClr val="dk1"/>
              </a:solidFill>
              <a:effectLst/>
              <a:latin typeface="+mn-lt"/>
              <a:ea typeface="+mn-ea"/>
              <a:cs typeface="+mn-cs"/>
            </a:rPr>
            <a:t>Financial manager - approximately 30 years of experience in the field of economy and budgeting, more than 10 years of experience with preparation, implementation and monitoring of projects from financial point of view</a:t>
          </a:r>
          <a:endParaRPr lang="sk-SK">
            <a:effectLst/>
          </a:endParaRPr>
        </a:p>
        <a:p>
          <a:r>
            <a:rPr lang="en-GB" sz="1100" i="1">
              <a:solidFill>
                <a:schemeClr val="dk1"/>
              </a:solidFill>
              <a:effectLst/>
              <a:latin typeface="+mn-lt"/>
              <a:ea typeface="+mn-ea"/>
              <a:cs typeface="+mn-cs"/>
            </a:rPr>
            <a:t>Independent officer in the field of</a:t>
          </a:r>
          <a:r>
            <a:rPr lang="sk-SK" sz="1100" i="1" baseline="0">
              <a:solidFill>
                <a:schemeClr val="dk1"/>
              </a:solidFill>
              <a:effectLst/>
              <a:latin typeface="+mn-lt"/>
              <a:ea typeface="+mn-ea"/>
              <a:cs typeface="+mn-cs"/>
            </a:rPr>
            <a:t> </a:t>
          </a:r>
          <a:r>
            <a:rPr lang="sk-SK" sz="1100" i="1" strike="noStrike" baseline="0">
              <a:solidFill>
                <a:sysClr val="windowText" lastClr="000000"/>
              </a:solidFill>
              <a:effectLst/>
              <a:latin typeface="+mn-lt"/>
              <a:ea typeface="+mn-ea"/>
              <a:cs typeface="+mn-cs"/>
            </a:rPr>
            <a:t>public procurement</a:t>
          </a:r>
          <a:r>
            <a:rPr lang="en-GB" sz="1100" i="1" strike="noStrike">
              <a:solidFill>
                <a:sysClr val="windowText" lastClr="000000"/>
              </a:solidFill>
              <a:effectLst/>
              <a:latin typeface="+mn-lt"/>
              <a:ea typeface="+mn-ea"/>
              <a:cs typeface="+mn-cs"/>
            </a:rPr>
            <a:t> </a:t>
          </a:r>
          <a:endParaRPr lang="sk-SK" strike="noStrike">
            <a:solidFill>
              <a:sysClr val="windowText" lastClr="000000"/>
            </a:solidFill>
            <a:effectLst/>
          </a:endParaRPr>
        </a:p>
        <a:p>
          <a:r>
            <a:rPr lang="en-GB" sz="1100" i="1" strike="noStrike">
              <a:solidFill>
                <a:schemeClr val="dk1"/>
              </a:solidFill>
              <a:effectLst/>
              <a:latin typeface="+mn-lt"/>
              <a:ea typeface="+mn-ea"/>
              <a:cs typeface="+mn-cs"/>
            </a:rPr>
            <a:t> </a:t>
          </a:r>
          <a:endParaRPr lang="sk-SK" strike="noStrike">
            <a:effectLst/>
          </a:endParaRPr>
        </a:p>
        <a:p>
          <a:r>
            <a:rPr lang="en-GB" sz="1100" b="1" i="1">
              <a:solidFill>
                <a:schemeClr val="dk1"/>
              </a:solidFill>
              <a:effectLst/>
              <a:latin typeface="+mn-lt"/>
              <a:ea typeface="+mn-ea"/>
              <a:cs typeface="+mn-cs"/>
            </a:rPr>
            <a:t>The scope of internal project management activities will be as follows:</a:t>
          </a:r>
          <a:endParaRPr lang="sk-SK">
            <a:effectLst/>
          </a:endParaRPr>
        </a:p>
        <a:p>
          <a:r>
            <a:rPr lang="en-GB" sz="1100" b="1" i="1">
              <a:solidFill>
                <a:schemeClr val="dk1"/>
              </a:solidFill>
              <a:effectLst/>
              <a:latin typeface="+mn-lt"/>
              <a:ea typeface="+mn-ea"/>
              <a:cs typeface="+mn-cs"/>
            </a:rPr>
            <a:t>-</a:t>
          </a:r>
          <a:r>
            <a:rPr lang="en-GB" sz="1100" i="1">
              <a:solidFill>
                <a:schemeClr val="dk1"/>
              </a:solidFill>
              <a:effectLst/>
              <a:latin typeface="+mn-lt"/>
              <a:ea typeface="+mn-ea"/>
              <a:cs typeface="+mn-cs"/>
            </a:rPr>
            <a:t> coordination of the project and providing compliance of the project with its objectives, timetable and the conditions laid down in the Contract on financial endowment,</a:t>
          </a:r>
          <a:endParaRPr lang="sk-SK">
            <a:effectLst/>
          </a:endParaRPr>
        </a:p>
        <a:p>
          <a:r>
            <a:rPr lang="en-GB" sz="1100" i="1">
              <a:solidFill>
                <a:schemeClr val="dk1"/>
              </a:solidFill>
              <a:effectLst/>
              <a:latin typeface="+mn-lt"/>
              <a:ea typeface="+mn-ea"/>
              <a:cs typeface="+mn-cs"/>
            </a:rPr>
            <a:t>- processing of background documents for external management for processing of interim monitoring reports and final monitoring report of the project,</a:t>
          </a:r>
          <a:endParaRPr lang="sk-SK">
            <a:effectLst/>
          </a:endParaRPr>
        </a:p>
        <a:p>
          <a:r>
            <a:rPr lang="en-GB" sz="1100" i="1">
              <a:solidFill>
                <a:schemeClr val="dk1"/>
              </a:solidFill>
              <a:effectLst/>
              <a:latin typeface="+mn-lt"/>
              <a:ea typeface="+mn-ea"/>
              <a:cs typeface="+mn-cs"/>
            </a:rPr>
            <a:t>- financial management of the project, preparation of background documents for external management for preparation of payment applications, inspection of project accounting and alike,</a:t>
          </a:r>
          <a:endParaRPr lang="sk-SK">
            <a:effectLst/>
          </a:endParaRPr>
        </a:p>
        <a:p>
          <a:r>
            <a:rPr lang="en-GB" sz="1100" i="1">
              <a:solidFill>
                <a:schemeClr val="dk1"/>
              </a:solidFill>
              <a:effectLst/>
              <a:latin typeface="+mn-lt"/>
              <a:ea typeface="+mn-ea"/>
              <a:cs typeface="+mn-cs"/>
            </a:rPr>
            <a:t>- communication with suppliers, contractors and alike</a:t>
          </a:r>
          <a:endParaRPr lang="sk-SK">
            <a:effectLst/>
          </a:endParaRPr>
        </a:p>
        <a:p>
          <a:r>
            <a:rPr lang="en-GB" sz="1100" i="1">
              <a:solidFill>
                <a:schemeClr val="dk1"/>
              </a:solidFill>
              <a:effectLst/>
              <a:latin typeface="+mn-lt"/>
              <a:ea typeface="+mn-ea"/>
              <a:cs typeface="+mn-cs"/>
            </a:rPr>
            <a:t>- providing measures related to communication and project awareness</a:t>
          </a:r>
          <a:endParaRPr lang="sk-SK">
            <a:effectLst/>
          </a:endParaRPr>
        </a:p>
        <a:p>
          <a:r>
            <a:rPr lang="en-GB" sz="1100" i="1">
              <a:solidFill>
                <a:schemeClr val="dk1"/>
              </a:solidFill>
              <a:effectLst/>
              <a:latin typeface="+mn-lt"/>
              <a:ea typeface="+mn-ea"/>
              <a:cs typeface="+mn-cs"/>
            </a:rPr>
            <a:t>Internal financial management and accounting of the project will be carried out in accordance with the applicable laws and will be </a:t>
          </a:r>
          <a:r>
            <a:rPr lang="sk-SK" sz="1100" i="1">
              <a:solidFill>
                <a:sysClr val="windowText" lastClr="000000"/>
              </a:solidFill>
              <a:effectLst/>
              <a:latin typeface="+mn-lt"/>
              <a:ea typeface="+mn-ea"/>
              <a:cs typeface="+mn-cs"/>
            </a:rPr>
            <a:t>in competence</a:t>
          </a:r>
          <a:r>
            <a:rPr lang="sk-SK" sz="1100" i="1" baseline="0">
              <a:solidFill>
                <a:sysClr val="windowText" lastClr="000000"/>
              </a:solidFill>
              <a:effectLst/>
              <a:latin typeface="+mn-lt"/>
              <a:ea typeface="+mn-ea"/>
              <a:cs typeface="+mn-cs"/>
            </a:rPr>
            <a:t> of the town</a:t>
          </a:r>
          <a:endParaRPr lang="sk-SK">
            <a:solidFill>
              <a:sysClr val="windowText" lastClr="000000"/>
            </a:solidFill>
            <a:effectLst/>
          </a:endParaRPr>
        </a:p>
        <a:p>
          <a:r>
            <a:rPr lang="en-GB" sz="1100" i="1">
              <a:solidFill>
                <a:schemeClr val="dk1"/>
              </a:solidFill>
              <a:effectLst/>
              <a:latin typeface="+mn-lt"/>
              <a:ea typeface="+mn-ea"/>
              <a:cs typeface="+mn-cs"/>
            </a:rPr>
            <a:t>None of the employees will be authorized and have a delegated responsibility from the statutory representative. </a:t>
          </a:r>
          <a:endParaRPr lang="sk-SK">
            <a:effectLst/>
          </a:endParaRPr>
        </a:p>
        <a:p>
          <a:r>
            <a:rPr lang="en-GB" sz="1100" i="1">
              <a:solidFill>
                <a:schemeClr val="dk1"/>
              </a:solidFill>
              <a:effectLst/>
              <a:latin typeface="+mn-lt"/>
              <a:ea typeface="+mn-ea"/>
              <a:cs typeface="+mn-cs"/>
            </a:rPr>
            <a:t> </a:t>
          </a:r>
          <a:endParaRPr lang="sk-SK">
            <a:effectLst/>
          </a:endParaRPr>
        </a:p>
        <a:p>
          <a:r>
            <a:rPr lang="en-GB" sz="1100" b="1" i="1">
              <a:solidFill>
                <a:schemeClr val="dk1"/>
              </a:solidFill>
              <a:effectLst/>
              <a:latin typeface="+mn-lt"/>
              <a:ea typeface="+mn-ea"/>
              <a:cs typeface="+mn-cs"/>
            </a:rPr>
            <a:t>The scope of the external project management activities will be as follows:</a:t>
          </a:r>
          <a:endParaRPr lang="sk-SK">
            <a:effectLst/>
          </a:endParaRPr>
        </a:p>
        <a:p>
          <a:r>
            <a:rPr lang="en-GB" sz="1100" b="1" i="1">
              <a:solidFill>
                <a:schemeClr val="dk1"/>
              </a:solidFill>
              <a:effectLst/>
              <a:latin typeface="+mn-lt"/>
              <a:ea typeface="+mn-ea"/>
              <a:cs typeface="+mn-cs"/>
            </a:rPr>
            <a:t>-</a:t>
          </a:r>
          <a:r>
            <a:rPr lang="en-GB" sz="1100" i="1">
              <a:solidFill>
                <a:schemeClr val="dk1"/>
              </a:solidFill>
              <a:effectLst/>
              <a:latin typeface="+mn-lt"/>
              <a:ea typeface="+mn-ea"/>
              <a:cs typeface="+mn-cs"/>
            </a:rPr>
            <a:t> coordination of the project and providing compliance of the project with its objectives, timetable and the conditions laid down in the Contract on financial endowment,</a:t>
          </a:r>
          <a:endParaRPr lang="sk-SK">
            <a:effectLst/>
          </a:endParaRPr>
        </a:p>
        <a:p>
          <a:r>
            <a:rPr lang="en-GB" sz="1100" i="1">
              <a:solidFill>
                <a:schemeClr val="dk1"/>
              </a:solidFill>
              <a:effectLst/>
              <a:latin typeface="+mn-lt"/>
              <a:ea typeface="+mn-ea"/>
              <a:cs typeface="+mn-cs"/>
            </a:rPr>
            <a:t>- processing of interim monitoring reports and final monitoring report of the project,</a:t>
          </a:r>
          <a:endParaRPr lang="sk-SK">
            <a:effectLst/>
          </a:endParaRPr>
        </a:p>
        <a:p>
          <a:r>
            <a:rPr lang="en-GB" sz="1100" i="1">
              <a:solidFill>
                <a:schemeClr val="dk1"/>
              </a:solidFill>
              <a:effectLst/>
              <a:latin typeface="+mn-lt"/>
              <a:ea typeface="+mn-ea"/>
              <a:cs typeface="+mn-cs"/>
            </a:rPr>
            <a:t>- financial management of the project, preparation of payment applications, inspection of project accounting and alike,</a:t>
          </a:r>
          <a:endParaRPr lang="sk-SK">
            <a:effectLst/>
          </a:endParaRPr>
        </a:p>
        <a:p>
          <a:r>
            <a:rPr lang="en-GB" sz="1100" i="1">
              <a:solidFill>
                <a:schemeClr val="dk1"/>
              </a:solidFill>
              <a:effectLst/>
              <a:latin typeface="+mn-lt"/>
              <a:ea typeface="+mn-ea"/>
              <a:cs typeface="+mn-cs"/>
            </a:rPr>
            <a:t>- communication with the </a:t>
          </a:r>
          <a:r>
            <a:rPr lang="sk-SK" sz="1100" i="1" strike="noStrike" baseline="0">
              <a:solidFill>
                <a:sysClr val="windowText" lastClr="000000"/>
              </a:solidFill>
              <a:effectLst/>
              <a:latin typeface="+mn-lt"/>
              <a:ea typeface="+mn-ea"/>
              <a:cs typeface="+mn-cs"/>
            </a:rPr>
            <a:t>Programme Operator</a:t>
          </a:r>
        </a:p>
        <a:p>
          <a:r>
            <a:rPr lang="en-GB" sz="1100" i="1">
              <a:solidFill>
                <a:schemeClr val="dk1"/>
              </a:solidFill>
              <a:effectLst/>
              <a:latin typeface="+mn-lt"/>
              <a:ea typeface="+mn-ea"/>
              <a:cs typeface="+mn-cs"/>
            </a:rPr>
            <a:t>- providing measures related to communication and project awareness</a:t>
          </a:r>
          <a:endParaRPr lang="sk-SK">
            <a:effectLst/>
          </a:endParaRPr>
        </a:p>
        <a:p>
          <a:r>
            <a:rPr lang="en-GB" sz="1100" i="1">
              <a:solidFill>
                <a:schemeClr val="dk1"/>
              </a:solidFill>
              <a:effectLst/>
              <a:latin typeface="+mn-lt"/>
              <a:ea typeface="+mn-ea"/>
              <a:cs typeface="+mn-cs"/>
            </a:rPr>
            <a:t>- other necessary activities connected with successful implementation of the project. </a:t>
          </a:r>
          <a:endParaRPr lang="sk-SK">
            <a:effectLst/>
          </a:endParaRPr>
        </a:p>
        <a:p>
          <a:r>
            <a:rPr lang="en-GB" sz="1100" b="1" i="1">
              <a:solidFill>
                <a:schemeClr val="dk1"/>
              </a:solidFill>
              <a:effectLst/>
              <a:latin typeface="+mn-lt"/>
              <a:ea typeface="+mn-ea"/>
              <a:cs typeface="+mn-cs"/>
            </a:rPr>
            <a:t>Professional and technical requirements for external management:</a:t>
          </a:r>
          <a:endParaRPr lang="sk-SK">
            <a:effectLst/>
          </a:endParaRPr>
        </a:p>
        <a:p>
          <a:r>
            <a:rPr lang="en-GB" sz="1100" i="1">
              <a:solidFill>
                <a:schemeClr val="dk1"/>
              </a:solidFill>
              <a:effectLst/>
              <a:latin typeface="+mn-lt"/>
              <a:ea typeface="+mn-ea"/>
              <a:cs typeface="+mn-cs"/>
            </a:rPr>
            <a:t>At least 5 years of experience with implementation of a project funded by the EU sources. Internal employees working many years for the company. </a:t>
          </a:r>
          <a:endParaRPr lang="sk-SK">
            <a:effectLst/>
          </a:endParaRPr>
        </a:p>
      </xdr:txBody>
    </xdr:sp>
    <xdr:clientData/>
  </xdr:twoCellAnchor>
  <xdr:twoCellAnchor>
    <xdr:from>
      <xdr:col>1</xdr:col>
      <xdr:colOff>0</xdr:colOff>
      <xdr:row>493</xdr:row>
      <xdr:rowOff>0</xdr:rowOff>
    </xdr:from>
    <xdr:to>
      <xdr:col>12</xdr:col>
      <xdr:colOff>1902</xdr:colOff>
      <xdr:row>502</xdr:row>
      <xdr:rowOff>92448</xdr:rowOff>
    </xdr:to>
    <xdr:sp macro="" textlink="" fLocksText="0">
      <xdr:nvSpPr>
        <xdr:cNvPr id="22" name="BlokTextu 21">
          <a:extLst>
            <a:ext uri="{FF2B5EF4-FFF2-40B4-BE49-F238E27FC236}">
              <a16:creationId xmlns:a16="http://schemas.microsoft.com/office/drawing/2014/main" id="{00000000-0008-0000-0000-000016000000}"/>
            </a:ext>
          </a:extLst>
        </xdr:cNvPr>
        <xdr:cNvSpPr txBox="1"/>
      </xdr:nvSpPr>
      <xdr:spPr>
        <a:xfrm>
          <a:off x="57150" y="108842175"/>
          <a:ext cx="9650727" cy="2149848"/>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As part of the project, we count with three significant target groups:</a:t>
          </a:r>
          <a:endParaRPr lang="sk-SK">
            <a:effectLst/>
          </a:endParaRPr>
        </a:p>
        <a:p>
          <a:r>
            <a:rPr lang="en-GB" sz="1100">
              <a:solidFill>
                <a:schemeClr val="dk1"/>
              </a:solidFill>
              <a:effectLst/>
              <a:latin typeface="+mn-lt"/>
              <a:ea typeface="+mn-ea"/>
              <a:cs typeface="+mn-cs"/>
            </a:rPr>
            <a:t> </a:t>
          </a:r>
          <a:endParaRPr lang="sk-SK">
            <a:effectLst/>
          </a:endParaRPr>
        </a:p>
        <a:p>
          <a:r>
            <a:rPr lang="en-GB" sz="1100">
              <a:solidFill>
                <a:schemeClr val="dk1"/>
              </a:solidFill>
              <a:effectLst/>
              <a:latin typeface="+mn-lt"/>
              <a:ea typeface="+mn-ea"/>
              <a:cs typeface="+mn-cs"/>
            </a:rPr>
            <a:t>1. General public - as the scope of the project is linked to the whole territory of the town , all inhabitants of the town form the target group. At the same time, project implementation and climate change will also affect visitors. </a:t>
          </a:r>
          <a:endParaRPr lang="sk-SK">
            <a:effectLst/>
          </a:endParaRPr>
        </a:p>
        <a:p>
          <a:r>
            <a:rPr lang="en-GB" sz="1100">
              <a:solidFill>
                <a:schemeClr val="dk1"/>
              </a:solidFill>
              <a:effectLst/>
              <a:latin typeface="+mn-lt"/>
              <a:ea typeface="+mn-ea"/>
              <a:cs typeface="+mn-cs"/>
            </a:rPr>
            <a:t>2. It is also important to implement the climate change measures because of the negative impact of extreme weather conditions on elderly people, who form the second significant group within the target group. Implementation of the measures in question will have a positive impact on the life in the town in this vulnerable population group.</a:t>
          </a:r>
          <a:endParaRPr lang="sk-SK">
            <a:effectLst/>
          </a:endParaRPr>
        </a:p>
        <a:p>
          <a:r>
            <a:rPr lang="en-GB" sz="1100">
              <a:solidFill>
                <a:schemeClr val="dk1"/>
              </a:solidFill>
              <a:effectLst/>
              <a:latin typeface="+mn-lt"/>
              <a:ea typeface="+mn-ea"/>
              <a:cs typeface="+mn-cs"/>
            </a:rPr>
            <a:t> </a:t>
          </a:r>
          <a:endParaRPr lang="sk-SK">
            <a:effectLst/>
          </a:endParaRPr>
        </a:p>
        <a:p>
          <a:r>
            <a:rPr lang="en-GB" sz="1100">
              <a:solidFill>
                <a:schemeClr val="dk1"/>
              </a:solidFill>
              <a:effectLst/>
              <a:latin typeface="+mn-lt"/>
              <a:ea typeface="+mn-ea"/>
              <a:cs typeface="+mn-cs"/>
            </a:rPr>
            <a:t>3. The third focus of the project on a target group is the environment that will be most affected by the project implementation. </a:t>
          </a:r>
          <a:endParaRPr lang="sk-SK">
            <a:effectLst/>
          </a:endParaRPr>
        </a:p>
        <a:p>
          <a:endParaRPr lang="sk-SK" sz="1100"/>
        </a:p>
      </xdr:txBody>
    </xdr:sp>
    <xdr:clientData/>
  </xdr:twoCellAnchor>
  <xdr:twoCellAnchor>
    <xdr:from>
      <xdr:col>3</xdr:col>
      <xdr:colOff>0</xdr:colOff>
      <xdr:row>568</xdr:row>
      <xdr:rowOff>0</xdr:rowOff>
    </xdr:from>
    <xdr:to>
      <xdr:col>10</xdr:col>
      <xdr:colOff>341219</xdr:colOff>
      <xdr:row>580</xdr:row>
      <xdr:rowOff>3360</xdr:rowOff>
    </xdr:to>
    <xdr:sp macro="" textlink="" fLocksText="0">
      <xdr:nvSpPr>
        <xdr:cNvPr id="23" name="partner1_role">
          <a:extLst>
            <a:ext uri="{FF2B5EF4-FFF2-40B4-BE49-F238E27FC236}">
              <a16:creationId xmlns:a16="http://schemas.microsoft.com/office/drawing/2014/main" id="{00000000-0008-0000-0000-000017000000}"/>
            </a:ext>
          </a:extLst>
        </xdr:cNvPr>
        <xdr:cNvSpPr txBox="1"/>
      </xdr:nvSpPr>
      <xdr:spPr>
        <a:xfrm>
          <a:off x="1990725" y="12935902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project will be implemented with a partner who will work together to develop and provide know-how in the preparation of the action plan. The partner is the town , so they have technical and professional experience resulting from the work for the town. The town takes due care of employing the quality personnel. </a:t>
          </a:r>
          <a:endParaRPr lang="sk-SK">
            <a:effectLst/>
          </a:endParaRPr>
        </a:p>
        <a:p>
          <a:r>
            <a:rPr lang="en-GB" sz="1100">
              <a:solidFill>
                <a:schemeClr val="dk1"/>
              </a:solidFill>
              <a:effectLst/>
              <a:latin typeface="+mn-lt"/>
              <a:ea typeface="+mn-ea"/>
              <a:cs typeface="+mn-cs"/>
            </a:rPr>
            <a:t> </a:t>
          </a:r>
          <a:endParaRPr lang="sk-SK">
            <a:effectLst/>
          </a:endParaRPr>
        </a:p>
        <a:p>
          <a:r>
            <a:rPr lang="en-GB" sz="1100">
              <a:solidFill>
                <a:schemeClr val="dk1"/>
              </a:solidFill>
              <a:effectLst/>
              <a:latin typeface="+mn-lt"/>
              <a:ea typeface="+mn-ea"/>
              <a:cs typeface="+mn-cs"/>
            </a:rPr>
            <a:t>The town of Brezno is actively working to establish bilateral relations throughout Europe and thereby achieving a synergistic effect in the high quality processing and implementation of investment or non-investment projects (exchange of experience). We believe that after successful implementation of the project we will create a long-term partnership. </a:t>
          </a:r>
          <a:endParaRPr lang="sk-SK">
            <a:effectLst/>
          </a:endParaRPr>
        </a:p>
        <a:p>
          <a:r>
            <a:rPr lang="sk-SK" sz="1100">
              <a:solidFill>
                <a:schemeClr val="dk1"/>
              </a:solidFill>
              <a:effectLst/>
              <a:latin typeface="+mn-lt"/>
              <a:ea typeface="+mn-ea"/>
              <a:cs typeface="+mn-cs"/>
            </a:rPr>
            <a:t> </a:t>
          </a:r>
        </a:p>
      </xdr:txBody>
    </xdr:sp>
    <xdr:clientData/>
  </xdr:twoCellAnchor>
  <xdr:twoCellAnchor>
    <xdr:from>
      <xdr:col>3</xdr:col>
      <xdr:colOff>0</xdr:colOff>
      <xdr:row>581</xdr:row>
      <xdr:rowOff>0</xdr:rowOff>
    </xdr:from>
    <xdr:to>
      <xdr:col>10</xdr:col>
      <xdr:colOff>341219</xdr:colOff>
      <xdr:row>592</xdr:row>
      <xdr:rowOff>147357</xdr:rowOff>
    </xdr:to>
    <xdr:sp macro="" textlink="" fLocksText="0">
      <xdr:nvSpPr>
        <xdr:cNvPr id="24" name="partner2_role">
          <a:extLst>
            <a:ext uri="{FF2B5EF4-FFF2-40B4-BE49-F238E27FC236}">
              <a16:creationId xmlns:a16="http://schemas.microsoft.com/office/drawing/2014/main" id="{00000000-0008-0000-0000-000018000000}"/>
            </a:ext>
          </a:extLst>
        </xdr:cNvPr>
        <xdr:cNvSpPr txBox="1"/>
      </xdr:nvSpPr>
      <xdr:spPr>
        <a:xfrm>
          <a:off x="1990725" y="13134022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k-SK" sz="1000">
            <a:latin typeface="Arial" panose="020B0604020202020204" pitchFamily="34" charset="0"/>
            <a:cs typeface="Arial" panose="020B0604020202020204" pitchFamily="34" charset="0"/>
          </a:endParaRPr>
        </a:p>
      </xdr:txBody>
    </xdr:sp>
    <xdr:clientData/>
  </xdr:twoCellAnchor>
  <xdr:twoCellAnchor>
    <xdr:from>
      <xdr:col>3</xdr:col>
      <xdr:colOff>0</xdr:colOff>
      <xdr:row>594</xdr:row>
      <xdr:rowOff>0</xdr:rowOff>
    </xdr:from>
    <xdr:to>
      <xdr:col>10</xdr:col>
      <xdr:colOff>341219</xdr:colOff>
      <xdr:row>605</xdr:row>
      <xdr:rowOff>147357</xdr:rowOff>
    </xdr:to>
    <xdr:sp macro="" textlink="" fLocksText="0">
      <xdr:nvSpPr>
        <xdr:cNvPr id="25" name="partner2_role">
          <a:extLst>
            <a:ext uri="{FF2B5EF4-FFF2-40B4-BE49-F238E27FC236}">
              <a16:creationId xmlns:a16="http://schemas.microsoft.com/office/drawing/2014/main" id="{00000000-0008-0000-0000-000019000000}"/>
            </a:ext>
          </a:extLst>
        </xdr:cNvPr>
        <xdr:cNvSpPr txBox="1"/>
      </xdr:nvSpPr>
      <xdr:spPr>
        <a:xfrm>
          <a:off x="1990725" y="13332142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k-SK" sz="1000">
            <a:latin typeface="Arial" panose="020B0604020202020204" pitchFamily="34" charset="0"/>
            <a:cs typeface="Arial" panose="020B0604020202020204" pitchFamily="34" charset="0"/>
          </a:endParaRPr>
        </a:p>
      </xdr:txBody>
    </xdr:sp>
    <xdr:clientData/>
  </xdr:twoCellAnchor>
  <xdr:twoCellAnchor>
    <xdr:from>
      <xdr:col>3</xdr:col>
      <xdr:colOff>0</xdr:colOff>
      <xdr:row>607</xdr:row>
      <xdr:rowOff>0</xdr:rowOff>
    </xdr:from>
    <xdr:to>
      <xdr:col>10</xdr:col>
      <xdr:colOff>341219</xdr:colOff>
      <xdr:row>618</xdr:row>
      <xdr:rowOff>147357</xdr:rowOff>
    </xdr:to>
    <xdr:sp macro="" textlink="" fLocksText="0">
      <xdr:nvSpPr>
        <xdr:cNvPr id="26" name="partner2_role">
          <a:extLst>
            <a:ext uri="{FF2B5EF4-FFF2-40B4-BE49-F238E27FC236}">
              <a16:creationId xmlns:a16="http://schemas.microsoft.com/office/drawing/2014/main" id="{00000000-0008-0000-0000-00001A000000}"/>
            </a:ext>
          </a:extLst>
        </xdr:cNvPr>
        <xdr:cNvSpPr txBox="1"/>
      </xdr:nvSpPr>
      <xdr:spPr>
        <a:xfrm>
          <a:off x="1990725" y="13530262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k-SK" sz="1000">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xdr:from>
          <xdr:col>1</xdr:col>
          <xdr:colOff>209550</xdr:colOff>
          <xdr:row>674</xdr:row>
          <xdr:rowOff>0</xdr:rowOff>
        </xdr:from>
        <xdr:to>
          <xdr:col>11</xdr:col>
          <xdr:colOff>504825</xdr:colOff>
          <xdr:row>674</xdr:row>
          <xdr:rowOff>0</xdr:rowOff>
        </xdr:to>
        <xdr:sp macro="" textlink="">
          <xdr:nvSpPr>
            <xdr:cNvPr id="3073" name="TextBoxA51a"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a:extLst>
            <a:ext uri="{FF2B5EF4-FFF2-40B4-BE49-F238E27FC236}">
              <a16:creationId xmlns:a16="http://schemas.microsoft.com/office/drawing/2014/main" id="{00000000-0008-0000-02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Q953"/>
  <sheetViews>
    <sheetView showGridLines="0" tabSelected="1" view="pageBreakPreview" topLeftCell="A706" zoomScale="85" zoomScaleNormal="85" zoomScaleSheetLayoutView="85" zoomScalePageLayoutView="85" workbookViewId="0">
      <selection activeCell="L953" sqref="A1:L953"/>
    </sheetView>
  </sheetViews>
  <sheetFormatPr defaultColWidth="9.140625" defaultRowHeight="18" customHeight="1" x14ac:dyDescent="0.2"/>
  <cols>
    <col min="1" max="1" width="0.85546875" style="54" customWidth="1"/>
    <col min="2" max="2" width="15.85546875" style="54" customWidth="1"/>
    <col min="3" max="3" width="13.140625" style="54" customWidth="1"/>
    <col min="4" max="4" width="15.140625" style="54" customWidth="1"/>
    <col min="5" max="5" width="13.5703125" style="54" customWidth="1"/>
    <col min="6" max="7" width="12.140625" style="54" customWidth="1"/>
    <col min="8" max="9" width="14.140625" style="54" customWidth="1"/>
    <col min="10" max="11" width="12.140625" style="54" customWidth="1"/>
    <col min="12" max="12" width="10.140625" style="54" customWidth="1"/>
    <col min="13" max="13" width="0.85546875" style="54" customWidth="1"/>
    <col min="14" max="14" width="16.7109375" style="218" bestFit="1" customWidth="1"/>
    <col min="15" max="15" width="14.85546875" style="54" bestFit="1" customWidth="1"/>
    <col min="16" max="16384" width="9.140625" style="54"/>
  </cols>
  <sheetData>
    <row r="1" spans="2:12" ht="23.25" x14ac:dyDescent="0.2">
      <c r="C1" s="411" t="s">
        <v>422</v>
      </c>
      <c r="D1" s="411"/>
      <c r="E1" s="411"/>
      <c r="F1" s="411"/>
      <c r="G1" s="411"/>
      <c r="H1" s="411"/>
      <c r="I1" s="411"/>
      <c r="J1" s="411"/>
      <c r="K1" s="411"/>
      <c r="L1" s="411"/>
    </row>
    <row r="2" spans="2:12" s="2" customFormat="1" ht="12" customHeight="1" x14ac:dyDescent="0.2">
      <c r="B2" s="219"/>
      <c r="C2" s="220" t="str">
        <f>IF($D$59="","",$D$59)</f>
        <v>The town of Brezno</v>
      </c>
      <c r="D2" s="219"/>
      <c r="E2" s="219"/>
      <c r="F2" s="219"/>
      <c r="G2" s="219"/>
      <c r="H2" s="219"/>
      <c r="I2" s="219"/>
      <c r="J2" s="219"/>
      <c r="K2" s="219" t="str">
        <f>IF($E$3="","",CONCATENATE("Version ",$E$3))</f>
        <v>Version 2</v>
      </c>
      <c r="L2" s="219"/>
    </row>
    <row r="3" spans="2:12" ht="25.5" customHeight="1" x14ac:dyDescent="0.2">
      <c r="B3" s="151" t="s">
        <v>64</v>
      </c>
      <c r="C3" s="350"/>
      <c r="D3" s="350"/>
      <c r="E3" s="351">
        <v>2</v>
      </c>
      <c r="F3" s="350"/>
      <c r="G3" s="350"/>
      <c r="H3" s="350"/>
      <c r="I3" s="350"/>
      <c r="J3" s="151" t="s">
        <v>727</v>
      </c>
      <c r="K3" s="352" t="s">
        <v>953</v>
      </c>
    </row>
    <row r="4" spans="2:12" ht="8.25" customHeight="1" x14ac:dyDescent="0.2"/>
    <row r="5" spans="2:12" ht="18" customHeight="1" x14ac:dyDescent="0.2">
      <c r="B5" s="3" t="s">
        <v>65</v>
      </c>
      <c r="C5" s="3"/>
      <c r="D5" s="342"/>
      <c r="E5" s="342"/>
      <c r="F5" s="342"/>
      <c r="G5" s="342"/>
      <c r="H5" s="342"/>
      <c r="I5" s="342"/>
      <c r="J5" s="342"/>
      <c r="K5" s="342"/>
      <c r="L5" s="343"/>
    </row>
    <row r="6" spans="2:12" ht="18" customHeight="1" x14ac:dyDescent="0.2">
      <c r="B6" s="3" t="s">
        <v>66</v>
      </c>
      <c r="C6" s="3"/>
      <c r="D6" s="342"/>
      <c r="E6" s="342"/>
      <c r="F6" s="342"/>
      <c r="G6" s="342"/>
      <c r="H6" s="342"/>
      <c r="I6" s="342"/>
      <c r="J6" s="342"/>
      <c r="K6" s="342"/>
      <c r="L6" s="343"/>
    </row>
    <row r="7" spans="2:12" ht="27" customHeight="1" x14ac:dyDescent="0.2">
      <c r="B7" s="412" t="s">
        <v>1120</v>
      </c>
      <c r="C7" s="413"/>
      <c r="D7" s="413"/>
      <c r="E7" s="413"/>
      <c r="F7" s="413"/>
      <c r="G7" s="413"/>
      <c r="H7" s="413"/>
      <c r="I7" s="413"/>
      <c r="J7" s="413"/>
      <c r="K7" s="413"/>
      <c r="L7" s="414"/>
    </row>
    <row r="8" spans="2:12" s="2" customFormat="1" ht="3.95" customHeight="1" x14ac:dyDescent="0.2">
      <c r="B8" s="221"/>
      <c r="C8" s="353"/>
      <c r="D8" s="226"/>
      <c r="E8" s="226"/>
      <c r="F8" s="226"/>
      <c r="G8" s="226"/>
      <c r="H8" s="226"/>
      <c r="I8" s="226"/>
      <c r="J8" s="226"/>
      <c r="K8" s="226"/>
      <c r="L8" s="227"/>
    </row>
    <row r="9" spans="2:12" s="2" customFormat="1" ht="18" customHeight="1" x14ac:dyDescent="0.2">
      <c r="B9" s="3" t="s">
        <v>261</v>
      </c>
      <c r="C9" s="342"/>
      <c r="D9" s="342"/>
      <c r="E9" s="342"/>
      <c r="F9" s="342"/>
      <c r="G9" s="342"/>
      <c r="H9" s="342"/>
      <c r="I9" s="342"/>
      <c r="J9" s="342"/>
      <c r="K9" s="342"/>
      <c r="L9" s="343"/>
    </row>
    <row r="10" spans="2:12" s="2" customFormat="1" ht="3.95" customHeight="1" x14ac:dyDescent="0.2">
      <c r="B10" s="221"/>
      <c r="C10" s="353"/>
      <c r="D10" s="226"/>
      <c r="E10" s="226"/>
      <c r="F10" s="226"/>
      <c r="G10" s="226"/>
      <c r="H10" s="226"/>
      <c r="I10" s="226"/>
      <c r="J10" s="226"/>
      <c r="K10" s="226"/>
      <c r="L10" s="227"/>
    </row>
    <row r="11" spans="2:12" s="2" customFormat="1" ht="35.25" customHeight="1" x14ac:dyDescent="0.2">
      <c r="B11" s="38" t="str">
        <f>VLOOKUP(programme_title,programmes_table,2,FALSE)</f>
        <v>ACC</v>
      </c>
      <c r="C11" s="354"/>
      <c r="D11" s="415" t="s">
        <v>954</v>
      </c>
      <c r="E11" s="416"/>
      <c r="F11" s="416"/>
      <c r="G11" s="416"/>
      <c r="H11" s="416"/>
      <c r="I11" s="416"/>
      <c r="J11" s="416"/>
      <c r="K11" s="417"/>
      <c r="L11" s="222"/>
    </row>
    <row r="12" spans="2:12" s="2" customFormat="1" ht="3.95" customHeight="1" x14ac:dyDescent="0.2">
      <c r="B12" s="223"/>
      <c r="C12" s="355"/>
      <c r="D12" s="355"/>
      <c r="E12" s="355"/>
      <c r="F12" s="355"/>
      <c r="G12" s="355"/>
      <c r="H12" s="355"/>
      <c r="I12" s="355"/>
      <c r="J12" s="355"/>
      <c r="K12" s="355"/>
      <c r="L12" s="356"/>
    </row>
    <row r="13" spans="2:12" s="2" customFormat="1" ht="18" customHeight="1" x14ac:dyDescent="0.2">
      <c r="B13" s="3" t="s">
        <v>262</v>
      </c>
      <c r="C13" s="342"/>
      <c r="D13" s="342"/>
      <c r="E13" s="342"/>
      <c r="F13" s="342"/>
      <c r="G13" s="342"/>
      <c r="H13" s="342"/>
      <c r="I13" s="342"/>
      <c r="J13" s="342"/>
      <c r="K13" s="342"/>
      <c r="L13" s="343"/>
    </row>
    <row r="14" spans="2:12" s="2" customFormat="1" ht="3.95" customHeight="1" x14ac:dyDescent="0.2">
      <c r="B14" s="221"/>
      <c r="C14" s="353"/>
      <c r="D14" s="226"/>
      <c r="E14" s="226"/>
      <c r="F14" s="226"/>
      <c r="G14" s="226"/>
      <c r="H14" s="226"/>
      <c r="I14" s="226"/>
      <c r="J14" s="226"/>
      <c r="K14" s="226"/>
      <c r="L14" s="227"/>
    </row>
    <row r="15" spans="2:12" s="2" customFormat="1" ht="35.25" customHeight="1" x14ac:dyDescent="0.2">
      <c r="B15" s="38" t="str">
        <f>VLOOKUP(programme_outcome,outcomes_table,2,FALSE)</f>
        <v>ACC_OTC1</v>
      </c>
      <c r="C15" s="354"/>
      <c r="D15" s="415" t="s">
        <v>957</v>
      </c>
      <c r="E15" s="416"/>
      <c r="F15" s="416"/>
      <c r="G15" s="416"/>
      <c r="H15" s="416"/>
      <c r="I15" s="416"/>
      <c r="J15" s="416"/>
      <c r="K15" s="417"/>
      <c r="L15" s="357"/>
    </row>
    <row r="16" spans="2:12" s="2" customFormat="1" ht="3.95" customHeight="1" x14ac:dyDescent="0.2">
      <c r="B16" s="223"/>
      <c r="C16" s="355"/>
      <c r="D16" s="355"/>
      <c r="E16" s="355"/>
      <c r="F16" s="355"/>
      <c r="G16" s="355"/>
      <c r="H16" s="355"/>
      <c r="I16" s="355"/>
      <c r="J16" s="355"/>
      <c r="K16" s="355"/>
      <c r="L16" s="356"/>
    </row>
    <row r="17" spans="2:14" s="2" customFormat="1" ht="3.95" customHeight="1" x14ac:dyDescent="0.2">
      <c r="B17" s="223"/>
      <c r="C17" s="355"/>
      <c r="D17" s="355"/>
      <c r="E17" s="355"/>
      <c r="F17" s="355"/>
      <c r="G17" s="355"/>
      <c r="H17" s="355"/>
      <c r="I17" s="355"/>
      <c r="J17" s="355"/>
      <c r="K17" s="355"/>
      <c r="L17" s="356"/>
    </row>
    <row r="18" spans="2:14" s="2" customFormat="1" ht="18" customHeight="1" x14ac:dyDescent="0.2">
      <c r="B18" s="3" t="s">
        <v>1100</v>
      </c>
      <c r="C18" s="342"/>
      <c r="D18" s="342"/>
      <c r="E18" s="342"/>
      <c r="F18" s="342"/>
      <c r="G18" s="342"/>
      <c r="H18" s="342"/>
      <c r="I18" s="342"/>
      <c r="J18" s="342"/>
      <c r="K18" s="342"/>
      <c r="L18" s="343"/>
    </row>
    <row r="19" spans="2:14" s="2" customFormat="1" ht="3.75" customHeight="1" x14ac:dyDescent="0.2">
      <c r="B19" s="221"/>
      <c r="C19" s="353"/>
      <c r="D19" s="226"/>
      <c r="E19" s="226"/>
      <c r="F19" s="226"/>
      <c r="G19" s="226"/>
      <c r="H19" s="226"/>
      <c r="I19" s="226"/>
      <c r="J19" s="226"/>
      <c r="K19" s="226"/>
      <c r="L19" s="227"/>
    </row>
    <row r="20" spans="2:14" s="2" customFormat="1" ht="55.5" customHeight="1" x14ac:dyDescent="0.2">
      <c r="B20" s="221"/>
      <c r="C20" s="354"/>
      <c r="D20" s="415" t="s">
        <v>967</v>
      </c>
      <c r="E20" s="416"/>
      <c r="F20" s="416"/>
      <c r="G20" s="416"/>
      <c r="H20" s="416"/>
      <c r="I20" s="416"/>
      <c r="J20" s="416"/>
      <c r="K20" s="417"/>
      <c r="L20" s="357"/>
      <c r="N20" s="224" t="str">
        <f>IF(COUNTIF($D$20:$D$23,D20)&gt;1,"The same output was selected more than once. /  Rovnaký výsledok bol vybraný viac ako jedenkrát","")</f>
        <v/>
      </c>
    </row>
    <row r="21" spans="2:14" s="2" customFormat="1" ht="3.95" customHeight="1" x14ac:dyDescent="0.2">
      <c r="B21" s="223"/>
      <c r="C21" s="355"/>
      <c r="D21" s="355"/>
      <c r="E21" s="355"/>
      <c r="F21" s="355"/>
      <c r="G21" s="355"/>
      <c r="H21" s="355"/>
      <c r="I21" s="355"/>
      <c r="J21" s="355"/>
      <c r="K21" s="355"/>
      <c r="L21" s="356"/>
      <c r="N21" s="225"/>
    </row>
    <row r="22" spans="2:14" s="2" customFormat="1" ht="3.95" customHeight="1" x14ac:dyDescent="0.2">
      <c r="B22" s="221"/>
      <c r="C22" s="353"/>
      <c r="D22" s="226"/>
      <c r="E22" s="226"/>
      <c r="F22" s="226"/>
      <c r="G22" s="226"/>
      <c r="H22" s="226"/>
      <c r="I22" s="226"/>
      <c r="J22" s="226"/>
      <c r="K22" s="226"/>
      <c r="L22" s="227"/>
      <c r="N22" s="225"/>
    </row>
    <row r="23" spans="2:14" s="2" customFormat="1" ht="3.95" customHeight="1" x14ac:dyDescent="0.2">
      <c r="B23" s="223"/>
      <c r="C23" s="355"/>
      <c r="D23" s="355"/>
      <c r="E23" s="355"/>
      <c r="F23" s="355"/>
      <c r="G23" s="355"/>
      <c r="H23" s="355"/>
      <c r="I23" s="355"/>
      <c r="J23" s="355"/>
      <c r="K23" s="355"/>
      <c r="L23" s="356"/>
    </row>
    <row r="24" spans="2:14" s="2" customFormat="1" ht="3.95" customHeight="1" x14ac:dyDescent="0.2">
      <c r="B24" s="226"/>
      <c r="C24" s="226"/>
      <c r="D24" s="226"/>
      <c r="E24" s="226"/>
      <c r="F24" s="226"/>
      <c r="G24" s="226"/>
      <c r="H24" s="226"/>
      <c r="I24" s="226"/>
      <c r="J24" s="226"/>
      <c r="K24" s="226"/>
      <c r="L24" s="226"/>
    </row>
    <row r="25" spans="2:14" s="2" customFormat="1" ht="18" customHeight="1" x14ac:dyDescent="0.2">
      <c r="B25" s="3" t="s">
        <v>67</v>
      </c>
      <c r="C25" s="342"/>
      <c r="D25" s="342"/>
      <c r="E25" s="342"/>
      <c r="F25" s="342"/>
      <c r="G25" s="342"/>
      <c r="H25" s="342"/>
      <c r="I25" s="342"/>
      <c r="J25" s="342"/>
      <c r="K25" s="342"/>
      <c r="L25" s="343"/>
    </row>
    <row r="26" spans="2:14" s="2" customFormat="1" ht="3.95" customHeight="1" x14ac:dyDescent="0.2">
      <c r="B26" s="221"/>
      <c r="C26" s="353"/>
      <c r="D26" s="226"/>
      <c r="E26" s="226"/>
      <c r="F26" s="226"/>
      <c r="G26" s="226"/>
      <c r="H26" s="226"/>
      <c r="I26" s="226"/>
      <c r="J26" s="226"/>
      <c r="K26" s="226"/>
      <c r="L26" s="227"/>
    </row>
    <row r="27" spans="2:14" s="2" customFormat="1" ht="3.95" customHeight="1" x14ac:dyDescent="0.2">
      <c r="B27" s="221"/>
      <c r="C27" s="358"/>
      <c r="D27" s="359"/>
      <c r="E27" s="359"/>
      <c r="F27" s="359"/>
      <c r="G27" s="359"/>
      <c r="H27" s="359"/>
      <c r="I27" s="359"/>
      <c r="J27" s="359"/>
      <c r="K27" s="360"/>
      <c r="L27" s="227"/>
    </row>
    <row r="28" spans="2:14" ht="24.75" customHeight="1" x14ac:dyDescent="0.2">
      <c r="B28" s="53"/>
      <c r="C28" s="418" t="s">
        <v>197</v>
      </c>
      <c r="D28" s="419"/>
      <c r="E28" s="420"/>
      <c r="F28" s="421" t="s">
        <v>125</v>
      </c>
      <c r="G28" s="422"/>
      <c r="H28" s="422"/>
      <c r="I28" s="422"/>
      <c r="J28" s="422"/>
      <c r="K28" s="423"/>
      <c r="L28" s="227"/>
    </row>
    <row r="29" spans="2:14" s="2" customFormat="1" ht="3.95" customHeight="1" x14ac:dyDescent="0.2">
      <c r="B29" s="221"/>
      <c r="C29" s="228"/>
      <c r="D29" s="226"/>
      <c r="E29" s="226"/>
      <c r="F29" s="226"/>
      <c r="G29" s="226"/>
      <c r="H29" s="226"/>
      <c r="I29" s="226"/>
      <c r="J29" s="226"/>
      <c r="K29" s="227"/>
      <c r="L29" s="227"/>
    </row>
    <row r="30" spans="2:14" ht="24.75" customHeight="1" x14ac:dyDescent="0.2">
      <c r="B30" s="53"/>
      <c r="C30" s="418" t="s">
        <v>68</v>
      </c>
      <c r="D30" s="419"/>
      <c r="E30" s="420"/>
      <c r="F30" s="421" t="s">
        <v>127</v>
      </c>
      <c r="G30" s="422"/>
      <c r="H30" s="422"/>
      <c r="I30" s="422"/>
      <c r="J30" s="422"/>
      <c r="K30" s="423"/>
      <c r="L30" s="227"/>
    </row>
    <row r="31" spans="2:14" s="2" customFormat="1" ht="3.95" customHeight="1" x14ac:dyDescent="0.2">
      <c r="B31" s="221"/>
      <c r="C31" s="228"/>
      <c r="D31" s="226"/>
      <c r="E31" s="226"/>
      <c r="F31" s="226"/>
      <c r="G31" s="226"/>
      <c r="H31" s="226"/>
      <c r="I31" s="226"/>
      <c r="J31" s="226"/>
      <c r="K31" s="227"/>
      <c r="L31" s="227"/>
    </row>
    <row r="32" spans="2:14" ht="24.75" customHeight="1" x14ac:dyDescent="0.2">
      <c r="B32" s="53"/>
      <c r="C32" s="418" t="s">
        <v>69</v>
      </c>
      <c r="D32" s="419"/>
      <c r="E32" s="420"/>
      <c r="F32" s="421"/>
      <c r="G32" s="422"/>
      <c r="H32" s="422"/>
      <c r="I32" s="422"/>
      <c r="J32" s="422"/>
      <c r="K32" s="423"/>
      <c r="L32" s="227"/>
    </row>
    <row r="33" spans="2:12" s="2" customFormat="1" ht="3.95" customHeight="1" x14ac:dyDescent="0.2">
      <c r="B33" s="221"/>
      <c r="C33" s="228"/>
      <c r="D33" s="226"/>
      <c r="E33" s="226"/>
      <c r="F33" s="226"/>
      <c r="G33" s="226"/>
      <c r="H33" s="226"/>
      <c r="I33" s="226"/>
      <c r="J33" s="226"/>
      <c r="K33" s="227"/>
      <c r="L33" s="227"/>
    </row>
    <row r="34" spans="2:12" ht="24.75" customHeight="1" x14ac:dyDescent="0.2">
      <c r="B34" s="53"/>
      <c r="C34" s="418" t="s">
        <v>69</v>
      </c>
      <c r="D34" s="419"/>
      <c r="E34" s="420"/>
      <c r="F34" s="421"/>
      <c r="G34" s="422"/>
      <c r="H34" s="422"/>
      <c r="I34" s="422"/>
      <c r="J34" s="422"/>
      <c r="K34" s="423"/>
      <c r="L34" s="227"/>
    </row>
    <row r="35" spans="2:12" s="2" customFormat="1" ht="3.95" customHeight="1" x14ac:dyDescent="0.2">
      <c r="B35" s="221"/>
      <c r="C35" s="228"/>
      <c r="D35" s="226"/>
      <c r="E35" s="226"/>
      <c r="F35" s="226"/>
      <c r="G35" s="226"/>
      <c r="H35" s="226"/>
      <c r="I35" s="226"/>
      <c r="J35" s="226"/>
      <c r="K35" s="227"/>
      <c r="L35" s="227"/>
    </row>
    <row r="36" spans="2:12" ht="24.75" customHeight="1" x14ac:dyDescent="0.2">
      <c r="B36" s="53"/>
      <c r="C36" s="418" t="s">
        <v>69</v>
      </c>
      <c r="D36" s="419"/>
      <c r="E36" s="420"/>
      <c r="F36" s="421"/>
      <c r="G36" s="422"/>
      <c r="H36" s="422"/>
      <c r="I36" s="422"/>
      <c r="J36" s="422"/>
      <c r="K36" s="423"/>
      <c r="L36" s="227"/>
    </row>
    <row r="37" spans="2:12" s="2" customFormat="1" ht="3.95" customHeight="1" x14ac:dyDescent="0.2">
      <c r="B37" s="221"/>
      <c r="C37" s="229"/>
      <c r="D37" s="355"/>
      <c r="E37" s="355"/>
      <c r="F37" s="355"/>
      <c r="G37" s="355"/>
      <c r="H37" s="355"/>
      <c r="I37" s="355"/>
      <c r="J37" s="355"/>
      <c r="K37" s="356"/>
      <c r="L37" s="227"/>
    </row>
    <row r="38" spans="2:12" s="2" customFormat="1" ht="11.25" customHeight="1" x14ac:dyDescent="0.2">
      <c r="B38" s="221"/>
      <c r="C38" s="226"/>
      <c r="D38" s="226"/>
      <c r="E38" s="226"/>
      <c r="F38" s="226"/>
      <c r="G38" s="226"/>
      <c r="H38" s="226"/>
      <c r="I38" s="226"/>
      <c r="J38" s="226"/>
      <c r="K38" s="226"/>
      <c r="L38" s="227"/>
    </row>
    <row r="39" spans="2:12" s="2" customFormat="1" ht="3.95" customHeight="1" x14ac:dyDescent="0.2">
      <c r="B39" s="221"/>
      <c r="C39" s="358"/>
      <c r="D39" s="359"/>
      <c r="E39" s="359"/>
      <c r="F39" s="359"/>
      <c r="G39" s="359"/>
      <c r="H39" s="359"/>
      <c r="I39" s="359"/>
      <c r="J39" s="359"/>
      <c r="K39" s="360"/>
      <c r="L39" s="227"/>
    </row>
    <row r="40" spans="2:12" ht="24.75" customHeight="1" x14ac:dyDescent="0.2">
      <c r="B40" s="53"/>
      <c r="C40" s="418" t="s">
        <v>198</v>
      </c>
      <c r="D40" s="419"/>
      <c r="E40" s="420"/>
      <c r="F40" s="421" t="s">
        <v>125</v>
      </c>
      <c r="G40" s="422"/>
      <c r="H40" s="422"/>
      <c r="I40" s="422"/>
      <c r="J40" s="422"/>
      <c r="K40" s="423"/>
      <c r="L40" s="227"/>
    </row>
    <row r="41" spans="2:12" s="2" customFormat="1" ht="3.95" customHeight="1" x14ac:dyDescent="0.2">
      <c r="B41" s="221"/>
      <c r="C41" s="228"/>
      <c r="D41" s="226"/>
      <c r="E41" s="226"/>
      <c r="F41" s="226"/>
      <c r="G41" s="226"/>
      <c r="H41" s="226"/>
      <c r="I41" s="226"/>
      <c r="J41" s="226"/>
      <c r="K41" s="227"/>
      <c r="L41" s="227"/>
    </row>
    <row r="42" spans="2:12" ht="18" customHeight="1" x14ac:dyDescent="0.2">
      <c r="B42" s="53"/>
      <c r="C42" s="418" t="s">
        <v>68</v>
      </c>
      <c r="D42" s="419"/>
      <c r="E42" s="419"/>
      <c r="F42" s="421" t="s">
        <v>127</v>
      </c>
      <c r="G42" s="422"/>
      <c r="H42" s="422"/>
      <c r="I42" s="422"/>
      <c r="J42" s="422"/>
      <c r="K42" s="423"/>
      <c r="L42" s="227"/>
    </row>
    <row r="43" spans="2:12" s="2" customFormat="1" ht="3.95" customHeight="1" x14ac:dyDescent="0.2">
      <c r="B43" s="221"/>
      <c r="C43" s="361"/>
      <c r="D43" s="362"/>
      <c r="E43" s="362"/>
      <c r="F43" s="362"/>
      <c r="G43" s="362"/>
      <c r="H43" s="362"/>
      <c r="I43" s="362"/>
      <c r="J43" s="362"/>
      <c r="K43" s="363"/>
      <c r="L43" s="227"/>
    </row>
    <row r="44" spans="2:12" s="2" customFormat="1" ht="3.95" customHeight="1" x14ac:dyDescent="0.2">
      <c r="B44" s="221"/>
      <c r="C44" s="362"/>
      <c r="D44" s="362"/>
      <c r="E44" s="362"/>
      <c r="F44" s="362"/>
      <c r="G44" s="362"/>
      <c r="H44" s="362"/>
      <c r="I44" s="362"/>
      <c r="J44" s="362"/>
      <c r="K44" s="362"/>
      <c r="L44" s="227"/>
    </row>
    <row r="45" spans="2:12" ht="24.75" customHeight="1" x14ac:dyDescent="0.2">
      <c r="B45" s="53"/>
      <c r="C45" s="433"/>
      <c r="D45" s="434"/>
      <c r="E45" s="434"/>
      <c r="F45" s="434"/>
      <c r="G45" s="434"/>
      <c r="H45" s="434"/>
      <c r="I45" s="434"/>
      <c r="J45" s="434"/>
      <c r="K45" s="435"/>
      <c r="L45" s="227"/>
    </row>
    <row r="46" spans="2:12" s="2" customFormat="1" ht="3.95" customHeight="1" x14ac:dyDescent="0.2">
      <c r="B46" s="221"/>
      <c r="C46" s="436"/>
      <c r="D46" s="437"/>
      <c r="E46" s="437"/>
      <c r="F46" s="437"/>
      <c r="G46" s="437"/>
      <c r="H46" s="437"/>
      <c r="I46" s="437"/>
      <c r="J46" s="437"/>
      <c r="K46" s="438"/>
      <c r="L46" s="227"/>
    </row>
    <row r="47" spans="2:12" ht="18" customHeight="1" x14ac:dyDescent="0.2">
      <c r="B47" s="53"/>
      <c r="C47" s="436"/>
      <c r="D47" s="437"/>
      <c r="E47" s="437"/>
      <c r="F47" s="437"/>
      <c r="G47" s="437"/>
      <c r="H47" s="437"/>
      <c r="I47" s="437"/>
      <c r="J47" s="437"/>
      <c r="K47" s="438"/>
      <c r="L47" s="227"/>
    </row>
    <row r="48" spans="2:12" s="2" customFormat="1" ht="3.95" customHeight="1" x14ac:dyDescent="0.2">
      <c r="B48" s="221"/>
      <c r="C48" s="436"/>
      <c r="D48" s="437"/>
      <c r="E48" s="437"/>
      <c r="F48" s="437"/>
      <c r="G48" s="437"/>
      <c r="H48" s="437"/>
      <c r="I48" s="437"/>
      <c r="J48" s="437"/>
      <c r="K48" s="438"/>
      <c r="L48" s="227"/>
    </row>
    <row r="49" spans="1:12" ht="18" customHeight="1" x14ac:dyDescent="0.2">
      <c r="B49" s="53"/>
      <c r="C49" s="436"/>
      <c r="D49" s="437"/>
      <c r="E49" s="437"/>
      <c r="F49" s="437"/>
      <c r="G49" s="437"/>
      <c r="H49" s="437"/>
      <c r="I49" s="437"/>
      <c r="J49" s="437"/>
      <c r="K49" s="438"/>
      <c r="L49" s="227"/>
    </row>
    <row r="50" spans="1:12" s="2" customFormat="1" ht="3.95" customHeight="1" x14ac:dyDescent="0.2">
      <c r="B50" s="221"/>
      <c r="C50" s="436"/>
      <c r="D50" s="437"/>
      <c r="E50" s="437"/>
      <c r="F50" s="437"/>
      <c r="G50" s="437"/>
      <c r="H50" s="437"/>
      <c r="I50" s="437"/>
      <c r="J50" s="437"/>
      <c r="K50" s="438"/>
      <c r="L50" s="227"/>
    </row>
    <row r="51" spans="1:12" ht="18" customHeight="1" x14ac:dyDescent="0.2">
      <c r="B51" s="53"/>
      <c r="C51" s="436"/>
      <c r="D51" s="437"/>
      <c r="E51" s="437"/>
      <c r="F51" s="437"/>
      <c r="G51" s="437"/>
      <c r="H51" s="437"/>
      <c r="I51" s="437"/>
      <c r="J51" s="437"/>
      <c r="K51" s="438"/>
      <c r="L51" s="227"/>
    </row>
    <row r="52" spans="1:12" s="2" customFormat="1" ht="3.95" customHeight="1" x14ac:dyDescent="0.2">
      <c r="B52" s="221"/>
      <c r="C52" s="436"/>
      <c r="D52" s="437"/>
      <c r="E52" s="437"/>
      <c r="F52" s="437"/>
      <c r="G52" s="437"/>
      <c r="H52" s="437"/>
      <c r="I52" s="437"/>
      <c r="J52" s="437"/>
      <c r="K52" s="438"/>
      <c r="L52" s="227"/>
    </row>
    <row r="53" spans="1:12" ht="18" customHeight="1" x14ac:dyDescent="0.2">
      <c r="B53" s="53"/>
      <c r="C53" s="439"/>
      <c r="D53" s="440"/>
      <c r="E53" s="440"/>
      <c r="F53" s="440"/>
      <c r="G53" s="440"/>
      <c r="H53" s="440"/>
      <c r="I53" s="440"/>
      <c r="J53" s="440"/>
      <c r="K53" s="441"/>
      <c r="L53" s="227"/>
    </row>
    <row r="54" spans="1:12" s="2" customFormat="1" ht="3.95" customHeight="1" x14ac:dyDescent="0.2">
      <c r="B54" s="223"/>
      <c r="C54" s="230"/>
      <c r="D54" s="348"/>
      <c r="E54" s="348"/>
      <c r="F54" s="348"/>
      <c r="G54" s="348"/>
      <c r="H54" s="348"/>
      <c r="I54" s="348"/>
      <c r="J54" s="348"/>
      <c r="K54" s="348"/>
      <c r="L54" s="356"/>
    </row>
    <row r="55" spans="1:12" s="2" customFormat="1" ht="3.95" customHeight="1" x14ac:dyDescent="0.2">
      <c r="B55" s="226"/>
      <c r="C55" s="226"/>
      <c r="D55" s="226"/>
      <c r="E55" s="226"/>
      <c r="F55" s="226"/>
      <c r="G55" s="226"/>
      <c r="H55" s="226"/>
      <c r="I55" s="226"/>
      <c r="J55" s="226"/>
      <c r="K55" s="226"/>
      <c r="L55" s="226"/>
    </row>
    <row r="56" spans="1:12" ht="18" customHeight="1" x14ac:dyDescent="0.2">
      <c r="B56" s="364" t="s">
        <v>70</v>
      </c>
    </row>
    <row r="57" spans="1:12" ht="18" customHeight="1" x14ac:dyDescent="0.2">
      <c r="B57" s="3" t="s">
        <v>71</v>
      </c>
      <c r="C57" s="4"/>
      <c r="D57" s="342"/>
      <c r="E57" s="342"/>
      <c r="F57" s="342"/>
      <c r="G57" s="342"/>
      <c r="H57" s="342"/>
      <c r="I57" s="342"/>
      <c r="J57" s="342"/>
      <c r="K57" s="342"/>
      <c r="L57" s="343"/>
    </row>
    <row r="58" spans="1:12" ht="3.95" customHeight="1" x14ac:dyDescent="0.2">
      <c r="B58" s="53"/>
      <c r="C58" s="218"/>
      <c r="D58" s="218"/>
      <c r="E58" s="218"/>
      <c r="F58" s="218"/>
      <c r="G58" s="218"/>
      <c r="H58" s="218"/>
      <c r="I58" s="218"/>
      <c r="J58" s="218"/>
      <c r="K58" s="218"/>
      <c r="L58" s="231"/>
    </row>
    <row r="59" spans="1:12" ht="18" customHeight="1" x14ac:dyDescent="0.2">
      <c r="B59" s="424" t="s">
        <v>72</v>
      </c>
      <c r="C59" s="431"/>
      <c r="D59" s="442" t="s">
        <v>1131</v>
      </c>
      <c r="E59" s="443"/>
      <c r="F59" s="443"/>
      <c r="G59" s="443"/>
      <c r="H59" s="443"/>
      <c r="I59" s="443"/>
      <c r="J59" s="443"/>
      <c r="K59" s="444"/>
      <c r="L59" s="227"/>
    </row>
    <row r="60" spans="1:12" ht="21" customHeight="1" x14ac:dyDescent="0.2">
      <c r="B60" s="424"/>
      <c r="C60" s="431"/>
      <c r="D60" s="445"/>
      <c r="E60" s="446"/>
      <c r="F60" s="446"/>
      <c r="G60" s="446"/>
      <c r="H60" s="446"/>
      <c r="I60" s="446"/>
      <c r="J60" s="446"/>
      <c r="K60" s="447"/>
      <c r="L60" s="227"/>
    </row>
    <row r="61" spans="1:12" ht="3.95" customHeight="1" x14ac:dyDescent="0.2">
      <c r="B61" s="53"/>
      <c r="C61" s="218"/>
      <c r="D61" s="365"/>
      <c r="E61" s="271"/>
      <c r="F61" s="271"/>
      <c r="G61" s="271"/>
      <c r="H61" s="271"/>
      <c r="I61" s="271"/>
      <c r="J61" s="271"/>
      <c r="K61" s="271"/>
      <c r="L61" s="231"/>
    </row>
    <row r="62" spans="1:12" ht="3.95" customHeight="1" x14ac:dyDescent="0.2">
      <c r="B62" s="53"/>
      <c r="C62" s="218"/>
      <c r="D62" s="365"/>
      <c r="E62" s="271"/>
      <c r="F62" s="271"/>
      <c r="G62" s="271"/>
      <c r="H62" s="271"/>
      <c r="I62" s="271"/>
      <c r="J62" s="271"/>
      <c r="K62" s="271"/>
      <c r="L62" s="231"/>
    </row>
    <row r="63" spans="1:12" ht="3.95" customHeight="1" x14ac:dyDescent="0.2">
      <c r="A63" s="54" t="s">
        <v>121</v>
      </c>
      <c r="B63" s="53"/>
      <c r="C63" s="218"/>
      <c r="D63" s="365"/>
      <c r="E63" s="271"/>
      <c r="F63" s="271"/>
      <c r="G63" s="271"/>
      <c r="H63" s="271"/>
      <c r="I63" s="271"/>
      <c r="J63" s="271"/>
      <c r="K63" s="271"/>
      <c r="L63" s="231"/>
    </row>
    <row r="64" spans="1:12" ht="27" customHeight="1" x14ac:dyDescent="0.2">
      <c r="B64" s="424" t="s">
        <v>73</v>
      </c>
      <c r="C64" s="425"/>
      <c r="D64" s="425"/>
      <c r="E64" s="425"/>
      <c r="F64" s="431"/>
      <c r="G64" s="426" t="s">
        <v>263</v>
      </c>
      <c r="H64" s="427"/>
      <c r="I64" s="427"/>
      <c r="J64" s="427"/>
      <c r="K64" s="428"/>
      <c r="L64" s="227"/>
    </row>
    <row r="65" spans="2:12" ht="3.95" customHeight="1" x14ac:dyDescent="0.2">
      <c r="B65" s="53"/>
      <c r="C65" s="218"/>
      <c r="D65" s="365"/>
      <c r="E65" s="271"/>
      <c r="F65" s="271"/>
      <c r="G65" s="271"/>
      <c r="H65" s="271"/>
      <c r="I65" s="271"/>
      <c r="J65" s="271"/>
      <c r="K65" s="271"/>
      <c r="L65" s="231"/>
    </row>
    <row r="66" spans="2:12" ht="27" customHeight="1" x14ac:dyDescent="0.2">
      <c r="B66" s="424" t="s">
        <v>74</v>
      </c>
      <c r="C66" s="425"/>
      <c r="D66" s="425"/>
      <c r="E66" s="425"/>
      <c r="F66" s="425"/>
      <c r="G66" s="426" t="s">
        <v>904</v>
      </c>
      <c r="H66" s="427"/>
      <c r="I66" s="427"/>
      <c r="J66" s="427"/>
      <c r="K66" s="428"/>
      <c r="L66" s="227"/>
    </row>
    <row r="67" spans="2:12" ht="3.95" customHeight="1" x14ac:dyDescent="0.2">
      <c r="B67" s="53"/>
      <c r="C67" s="218"/>
      <c r="D67" s="365"/>
      <c r="E67" s="271"/>
      <c r="F67" s="271"/>
      <c r="G67" s="271"/>
      <c r="H67" s="271"/>
      <c r="I67" s="271"/>
      <c r="J67" s="271"/>
      <c r="K67" s="271"/>
      <c r="L67" s="231"/>
    </row>
    <row r="68" spans="2:12" ht="27" customHeight="1" x14ac:dyDescent="0.2">
      <c r="B68" s="424" t="s">
        <v>75</v>
      </c>
      <c r="C68" s="425"/>
      <c r="D68" s="425"/>
      <c r="E68" s="425"/>
      <c r="F68" s="425"/>
      <c r="G68" s="426" t="s">
        <v>564</v>
      </c>
      <c r="H68" s="427"/>
      <c r="I68" s="427"/>
      <c r="J68" s="427"/>
      <c r="K68" s="428"/>
      <c r="L68" s="227"/>
    </row>
    <row r="69" spans="2:12" ht="3.95" customHeight="1" x14ac:dyDescent="0.2">
      <c r="B69" s="53"/>
      <c r="C69" s="218"/>
      <c r="D69" s="365"/>
      <c r="E69" s="271"/>
      <c r="F69" s="271"/>
      <c r="G69" s="271"/>
      <c r="H69" s="271"/>
      <c r="I69" s="271"/>
      <c r="J69" s="271"/>
      <c r="K69" s="271"/>
      <c r="L69" s="429"/>
    </row>
    <row r="70" spans="2:12" ht="3.75" customHeight="1" x14ac:dyDescent="0.2">
      <c r="B70" s="53"/>
      <c r="C70" s="218"/>
      <c r="D70" s="365"/>
      <c r="E70" s="271"/>
      <c r="F70" s="271"/>
      <c r="G70" s="271"/>
      <c r="H70" s="271"/>
      <c r="I70" s="271"/>
      <c r="J70" s="271"/>
      <c r="K70" s="271"/>
      <c r="L70" s="429"/>
    </row>
    <row r="71" spans="2:12" ht="31.5" customHeight="1" x14ac:dyDescent="0.2">
      <c r="B71" s="424" t="s">
        <v>432</v>
      </c>
      <c r="C71" s="425"/>
      <c r="D71" s="425"/>
      <c r="E71" s="425"/>
      <c r="F71" s="425"/>
      <c r="G71" s="430" t="s">
        <v>268</v>
      </c>
      <c r="H71" s="430"/>
      <c r="I71" s="430"/>
      <c r="J71" s="232"/>
      <c r="K71" s="233"/>
      <c r="L71" s="227"/>
    </row>
    <row r="72" spans="2:12" ht="3.95" customHeight="1" x14ac:dyDescent="0.2">
      <c r="B72" s="53"/>
      <c r="C72" s="218"/>
      <c r="D72" s="365"/>
      <c r="E72" s="271"/>
      <c r="F72" s="271"/>
      <c r="G72" s="271"/>
      <c r="H72" s="271"/>
      <c r="I72" s="271"/>
      <c r="J72" s="271"/>
      <c r="K72" s="271"/>
      <c r="L72" s="231"/>
    </row>
    <row r="73" spans="2:12" ht="27" customHeight="1" x14ac:dyDescent="0.2">
      <c r="B73" s="424" t="s">
        <v>76</v>
      </c>
      <c r="C73" s="425"/>
      <c r="D73" s="425"/>
      <c r="E73" s="425"/>
      <c r="F73" s="425"/>
      <c r="G73" s="425"/>
      <c r="H73" s="431"/>
      <c r="I73" s="430" t="s">
        <v>1102</v>
      </c>
      <c r="J73" s="432"/>
      <c r="K73" s="432"/>
      <c r="L73" s="227"/>
    </row>
    <row r="74" spans="2:12" ht="3.95" customHeight="1" x14ac:dyDescent="0.2">
      <c r="B74" s="53"/>
      <c r="C74" s="218"/>
      <c r="D74" s="365"/>
      <c r="E74" s="271"/>
      <c r="F74" s="271"/>
      <c r="G74" s="271"/>
      <c r="H74" s="271"/>
      <c r="I74" s="271"/>
      <c r="J74" s="271"/>
      <c r="K74" s="271"/>
      <c r="L74" s="231"/>
    </row>
    <row r="75" spans="2:12" ht="3.95" customHeight="1" x14ac:dyDescent="0.2">
      <c r="B75" s="53"/>
      <c r="C75" s="218"/>
      <c r="D75" s="365"/>
      <c r="E75" s="271"/>
      <c r="F75" s="271"/>
      <c r="G75" s="271"/>
      <c r="H75" s="271"/>
      <c r="I75" s="271"/>
      <c r="J75" s="271"/>
      <c r="K75" s="271"/>
      <c r="L75" s="231"/>
    </row>
    <row r="76" spans="2:12" ht="18" customHeight="1" x14ac:dyDescent="0.2">
      <c r="B76" s="53"/>
      <c r="C76" s="13" t="s">
        <v>77</v>
      </c>
      <c r="D76" s="249"/>
      <c r="E76" s="271"/>
      <c r="F76" s="271"/>
      <c r="G76" s="271"/>
      <c r="H76" s="271"/>
      <c r="I76" s="271"/>
      <c r="J76" s="271"/>
      <c r="K76" s="271"/>
      <c r="L76" s="231"/>
    </row>
    <row r="77" spans="2:12" ht="18" customHeight="1" x14ac:dyDescent="0.2">
      <c r="B77" s="53"/>
      <c r="C77" s="273" t="s">
        <v>78</v>
      </c>
      <c r="D77" s="451" t="s">
        <v>1103</v>
      </c>
      <c r="E77" s="422"/>
      <c r="F77" s="422"/>
      <c r="G77" s="422"/>
      <c r="H77" s="422"/>
      <c r="I77" s="422"/>
      <c r="J77" s="422"/>
      <c r="K77" s="423"/>
      <c r="L77" s="227"/>
    </row>
    <row r="78" spans="2:12" ht="3.95" customHeight="1" x14ac:dyDescent="0.2">
      <c r="B78" s="424" t="s">
        <v>241</v>
      </c>
      <c r="C78" s="425"/>
      <c r="D78" s="218"/>
      <c r="E78" s="218"/>
      <c r="F78" s="218"/>
      <c r="G78" s="218"/>
      <c r="H78" s="218"/>
      <c r="I78" s="218"/>
      <c r="J78" s="218"/>
      <c r="K78" s="218"/>
      <c r="L78" s="231"/>
    </row>
    <row r="79" spans="2:12" ht="18" customHeight="1" x14ac:dyDescent="0.2">
      <c r="B79" s="424"/>
      <c r="C79" s="425"/>
      <c r="D79" s="366" t="s">
        <v>1192</v>
      </c>
      <c r="E79" s="56">
        <v>1</v>
      </c>
      <c r="F79" s="53"/>
      <c r="G79" s="218"/>
      <c r="H79" s="218"/>
      <c r="I79" s="218"/>
      <c r="J79" s="218"/>
      <c r="K79" s="218"/>
      <c r="L79" s="227"/>
    </row>
    <row r="80" spans="2:12" ht="3.95" customHeight="1" x14ac:dyDescent="0.2">
      <c r="B80" s="424"/>
      <c r="C80" s="425"/>
      <c r="D80" s="218"/>
      <c r="E80" s="218"/>
      <c r="F80" s="218"/>
      <c r="G80" s="218"/>
      <c r="H80" s="218"/>
      <c r="I80" s="218"/>
      <c r="J80" s="218"/>
      <c r="K80" s="218"/>
      <c r="L80" s="231"/>
    </row>
    <row r="81" spans="2:12" ht="18" customHeight="1" x14ac:dyDescent="0.2">
      <c r="B81" s="53"/>
      <c r="C81" s="273" t="s">
        <v>79</v>
      </c>
      <c r="D81" s="452" t="s">
        <v>1104</v>
      </c>
      <c r="E81" s="453"/>
      <c r="F81" s="367"/>
      <c r="G81" s="218"/>
      <c r="H81" s="368"/>
      <c r="I81" s="218"/>
      <c r="J81" s="368"/>
      <c r="K81" s="218"/>
      <c r="L81" s="227"/>
    </row>
    <row r="82" spans="2:12" ht="3.95" customHeight="1" x14ac:dyDescent="0.2">
      <c r="B82" s="53"/>
      <c r="C82" s="218"/>
      <c r="D82" s="218"/>
      <c r="E82" s="218"/>
      <c r="F82" s="218"/>
      <c r="G82" s="218"/>
      <c r="H82" s="218"/>
      <c r="I82" s="218"/>
      <c r="J82" s="218"/>
      <c r="K82" s="218"/>
      <c r="L82" s="231"/>
    </row>
    <row r="83" spans="2:12" ht="18" customHeight="1" x14ac:dyDescent="0.2">
      <c r="B83" s="53"/>
      <c r="C83" s="273" t="s">
        <v>80</v>
      </c>
      <c r="D83" s="451" t="s">
        <v>127</v>
      </c>
      <c r="E83" s="422"/>
      <c r="F83" s="422"/>
      <c r="G83" s="422"/>
      <c r="H83" s="422"/>
      <c r="I83" s="422"/>
      <c r="J83" s="422"/>
      <c r="K83" s="423"/>
      <c r="L83" s="227"/>
    </row>
    <row r="84" spans="2:12" ht="3.95" customHeight="1" x14ac:dyDescent="0.2">
      <c r="B84" s="53"/>
      <c r="C84" s="369"/>
      <c r="D84" s="249"/>
      <c r="E84" s="218"/>
      <c r="F84" s="218"/>
      <c r="G84" s="218"/>
      <c r="H84" s="218"/>
      <c r="I84" s="218"/>
      <c r="J84" s="218"/>
      <c r="K84" s="218"/>
      <c r="L84" s="231"/>
    </row>
    <row r="85" spans="2:12" ht="18" customHeight="1" x14ac:dyDescent="0.2">
      <c r="B85" s="53"/>
      <c r="C85" s="273" t="s">
        <v>81</v>
      </c>
      <c r="D85" s="454" t="s">
        <v>1105</v>
      </c>
      <c r="E85" s="455"/>
      <c r="F85" s="455"/>
      <c r="G85" s="455"/>
      <c r="H85" s="455"/>
      <c r="I85" s="455"/>
      <c r="J85" s="455"/>
      <c r="K85" s="456"/>
      <c r="L85" s="227"/>
    </row>
    <row r="86" spans="2:12" ht="3.95" customHeight="1" x14ac:dyDescent="0.2">
      <c r="B86" s="53"/>
      <c r="C86" s="218"/>
      <c r="D86" s="218"/>
      <c r="E86" s="218"/>
      <c r="F86" s="218"/>
      <c r="G86" s="218"/>
      <c r="H86" s="218"/>
      <c r="I86" s="218"/>
      <c r="J86" s="218"/>
      <c r="K86" s="218"/>
      <c r="L86" s="231"/>
    </row>
    <row r="87" spans="2:12" ht="18" customHeight="1" x14ac:dyDescent="0.2">
      <c r="B87" s="53"/>
      <c r="C87" s="13" t="s">
        <v>82</v>
      </c>
      <c r="D87" s="218"/>
      <c r="E87" s="218"/>
      <c r="F87" s="218"/>
      <c r="G87" s="218"/>
      <c r="H87" s="218"/>
      <c r="I87" s="218"/>
      <c r="J87" s="218"/>
      <c r="K87" s="218"/>
      <c r="L87" s="231"/>
    </row>
    <row r="88" spans="2:12" ht="18" customHeight="1" x14ac:dyDescent="0.2">
      <c r="B88" s="53"/>
      <c r="C88" s="218"/>
      <c r="D88" s="370" t="s">
        <v>83</v>
      </c>
      <c r="E88" s="457" t="s">
        <v>84</v>
      </c>
      <c r="F88" s="457"/>
      <c r="G88" s="457"/>
      <c r="H88" s="457" t="s">
        <v>85</v>
      </c>
      <c r="I88" s="457"/>
      <c r="J88" s="457"/>
      <c r="K88" s="457"/>
      <c r="L88" s="227"/>
    </row>
    <row r="89" spans="2:12" ht="18" customHeight="1" x14ac:dyDescent="0.2">
      <c r="B89" s="53"/>
      <c r="C89" s="273" t="s">
        <v>86</v>
      </c>
      <c r="D89" s="371" t="s">
        <v>1106</v>
      </c>
      <c r="E89" s="421" t="s">
        <v>1107</v>
      </c>
      <c r="F89" s="422"/>
      <c r="G89" s="422"/>
      <c r="H89" s="421" t="s">
        <v>1108</v>
      </c>
      <c r="I89" s="422"/>
      <c r="J89" s="422"/>
      <c r="K89" s="423"/>
      <c r="L89" s="227"/>
    </row>
    <row r="90" spans="2:12" ht="3.95" customHeight="1" x14ac:dyDescent="0.2">
      <c r="B90" s="53"/>
      <c r="C90" s="218"/>
      <c r="D90" s="218"/>
      <c r="E90" s="218"/>
      <c r="F90" s="218"/>
      <c r="G90" s="218"/>
      <c r="H90" s="218"/>
      <c r="I90" s="218"/>
      <c r="J90" s="218"/>
      <c r="K90" s="218"/>
      <c r="L90" s="231"/>
    </row>
    <row r="91" spans="2:12" ht="18" customHeight="1" x14ac:dyDescent="0.2">
      <c r="B91" s="53"/>
      <c r="C91" s="273" t="s">
        <v>87</v>
      </c>
      <c r="D91" s="448" t="s">
        <v>1132</v>
      </c>
      <c r="E91" s="449"/>
      <c r="F91" s="449"/>
      <c r="G91" s="449"/>
      <c r="H91" s="449"/>
      <c r="I91" s="53"/>
      <c r="J91" s="218"/>
      <c r="K91" s="218"/>
      <c r="L91" s="227"/>
    </row>
    <row r="92" spans="2:12" ht="3.95" customHeight="1" x14ac:dyDescent="0.2">
      <c r="B92" s="53"/>
      <c r="C92" s="273"/>
      <c r="D92" s="372"/>
      <c r="E92" s="234"/>
      <c r="F92" s="234"/>
      <c r="G92" s="234"/>
      <c r="H92" s="234"/>
      <c r="I92" s="218"/>
      <c r="J92" s="218"/>
      <c r="K92" s="218"/>
      <c r="L92" s="231"/>
    </row>
    <row r="93" spans="2:12" ht="18" customHeight="1" x14ac:dyDescent="0.2">
      <c r="B93" s="53"/>
      <c r="C93" s="273" t="s">
        <v>195</v>
      </c>
      <c r="D93" s="450" t="s">
        <v>1109</v>
      </c>
      <c r="E93" s="449"/>
      <c r="F93" s="449"/>
      <c r="G93" s="449"/>
      <c r="H93" s="449"/>
      <c r="I93" s="53"/>
      <c r="J93" s="218"/>
      <c r="K93" s="218"/>
      <c r="L93" s="227"/>
    </row>
    <row r="94" spans="2:12" ht="3.95" customHeight="1" x14ac:dyDescent="0.2">
      <c r="B94" s="53"/>
      <c r="C94" s="273"/>
      <c r="D94" s="218"/>
      <c r="E94" s="218"/>
      <c r="F94" s="218"/>
      <c r="G94" s="218"/>
      <c r="H94" s="218"/>
      <c r="I94" s="218"/>
      <c r="J94" s="235"/>
      <c r="K94" s="235"/>
      <c r="L94" s="227"/>
    </row>
    <row r="95" spans="2:12" ht="12.75" x14ac:dyDescent="0.2">
      <c r="B95" s="53"/>
      <c r="C95" s="273"/>
      <c r="D95" s="370" t="s">
        <v>88</v>
      </c>
      <c r="E95" s="218"/>
      <c r="F95" s="370" t="s">
        <v>89</v>
      </c>
      <c r="H95" s="218"/>
      <c r="I95" s="218"/>
      <c r="J95" s="235"/>
      <c r="K95" s="235"/>
      <c r="L95" s="227"/>
    </row>
    <row r="96" spans="2:12" ht="18" customHeight="1" x14ac:dyDescent="0.2">
      <c r="B96" s="53"/>
      <c r="C96" s="273" t="s">
        <v>90</v>
      </c>
      <c r="D96" s="349" t="s">
        <v>193</v>
      </c>
      <c r="E96" s="430" t="s">
        <v>1110</v>
      </c>
      <c r="F96" s="432"/>
      <c r="G96" s="432"/>
      <c r="H96" s="226"/>
      <c r="I96" s="226"/>
      <c r="J96" s="226"/>
      <c r="K96" s="226"/>
      <c r="L96" s="227"/>
    </row>
    <row r="97" spans="2:12" ht="3.95" customHeight="1" x14ac:dyDescent="0.2">
      <c r="B97" s="53"/>
      <c r="C97" s="218"/>
      <c r="D97" s="218"/>
      <c r="E97" s="218"/>
      <c r="F97" s="218"/>
      <c r="G97" s="218"/>
      <c r="H97" s="218"/>
      <c r="I97" s="218"/>
      <c r="J97" s="218"/>
      <c r="K97" s="218"/>
      <c r="L97" s="231"/>
    </row>
    <row r="98" spans="2:12" ht="18" customHeight="1" x14ac:dyDescent="0.2">
      <c r="B98" s="53"/>
      <c r="C98" s="273" t="s">
        <v>91</v>
      </c>
      <c r="D98" s="349" t="s">
        <v>193</v>
      </c>
      <c r="E98" s="430" t="s">
        <v>1111</v>
      </c>
      <c r="F98" s="432"/>
      <c r="G98" s="432"/>
      <c r="H98" s="226"/>
      <c r="I98" s="226"/>
      <c r="J98" s="226"/>
      <c r="K98" s="226"/>
      <c r="L98" s="227"/>
    </row>
    <row r="99" spans="2:12" ht="3.95" customHeight="1" x14ac:dyDescent="0.2">
      <c r="B99" s="53"/>
      <c r="C99" s="218"/>
      <c r="D99" s="218"/>
      <c r="E99" s="218"/>
      <c r="F99" s="218"/>
      <c r="G99" s="218"/>
      <c r="H99" s="218"/>
      <c r="I99" s="218"/>
      <c r="J99" s="218"/>
      <c r="K99" s="218"/>
      <c r="L99" s="231"/>
    </row>
    <row r="100" spans="2:12" ht="3.95" customHeight="1" x14ac:dyDescent="0.2">
      <c r="B100" s="53"/>
      <c r="C100" s="218"/>
      <c r="D100" s="249"/>
      <c r="E100" s="218"/>
      <c r="F100" s="218"/>
      <c r="G100" s="218"/>
      <c r="H100" s="218"/>
      <c r="I100" s="218"/>
      <c r="J100" s="218"/>
      <c r="K100" s="218"/>
      <c r="L100" s="231"/>
    </row>
    <row r="101" spans="2:12" ht="18" customHeight="1" x14ac:dyDescent="0.2">
      <c r="B101" s="53"/>
      <c r="C101" s="13" t="s">
        <v>92</v>
      </c>
      <c r="D101" s="218"/>
      <c r="E101" s="218"/>
      <c r="F101" s="218"/>
      <c r="G101" s="218"/>
      <c r="H101" s="218"/>
      <c r="I101" s="218"/>
      <c r="J101" s="218"/>
      <c r="K101" s="218"/>
      <c r="L101" s="231"/>
    </row>
    <row r="102" spans="2:12" ht="18" customHeight="1" x14ac:dyDescent="0.2">
      <c r="B102" s="53"/>
      <c r="C102" s="273" t="s">
        <v>93</v>
      </c>
      <c r="D102" s="451"/>
      <c r="E102" s="422"/>
      <c r="F102" s="422"/>
      <c r="G102" s="422"/>
      <c r="H102" s="422"/>
      <c r="I102" s="422"/>
      <c r="J102" s="422"/>
      <c r="K102" s="423"/>
      <c r="L102" s="227"/>
    </row>
    <row r="103" spans="2:12" ht="3.95" customHeight="1" x14ac:dyDescent="0.2">
      <c r="B103" s="53"/>
      <c r="C103" s="218"/>
      <c r="D103" s="218"/>
      <c r="E103" s="218"/>
      <c r="F103" s="218"/>
      <c r="G103" s="218"/>
      <c r="H103" s="218"/>
      <c r="I103" s="218"/>
      <c r="J103" s="218"/>
      <c r="K103" s="218"/>
      <c r="L103" s="231"/>
    </row>
    <row r="104" spans="2:12" ht="18" customHeight="1" x14ac:dyDescent="0.2">
      <c r="B104" s="53"/>
      <c r="C104" s="273" t="s">
        <v>78</v>
      </c>
      <c r="D104" s="451"/>
      <c r="E104" s="422"/>
      <c r="F104" s="422"/>
      <c r="G104" s="422"/>
      <c r="H104" s="422"/>
      <c r="I104" s="422"/>
      <c r="J104" s="422"/>
      <c r="K104" s="423"/>
      <c r="L104" s="227"/>
    </row>
    <row r="105" spans="2:12" ht="3.95" customHeight="1" x14ac:dyDescent="0.2">
      <c r="B105" s="424" t="s">
        <v>241</v>
      </c>
      <c r="C105" s="425"/>
      <c r="D105" s="218"/>
      <c r="E105" s="218"/>
      <c r="F105" s="218"/>
      <c r="G105" s="218"/>
      <c r="H105" s="218"/>
      <c r="I105" s="218"/>
      <c r="J105" s="218"/>
      <c r="K105" s="218"/>
      <c r="L105" s="231"/>
    </row>
    <row r="106" spans="2:12" ht="18" customHeight="1" x14ac:dyDescent="0.2">
      <c r="B106" s="424"/>
      <c r="C106" s="425"/>
      <c r="D106" s="373"/>
      <c r="E106" s="56"/>
      <c r="F106" s="53"/>
      <c r="G106" s="218"/>
      <c r="H106" s="218"/>
      <c r="I106" s="218"/>
      <c r="J106" s="218"/>
      <c r="K106" s="218"/>
      <c r="L106" s="227"/>
    </row>
    <row r="107" spans="2:12" ht="3.95" customHeight="1" x14ac:dyDescent="0.2">
      <c r="B107" s="424"/>
      <c r="C107" s="425"/>
      <c r="D107" s="218"/>
      <c r="E107" s="218"/>
      <c r="F107" s="218"/>
      <c r="G107" s="218"/>
      <c r="H107" s="218"/>
      <c r="I107" s="218"/>
      <c r="J107" s="218"/>
      <c r="K107" s="218"/>
      <c r="L107" s="231"/>
    </row>
    <row r="108" spans="2:12" ht="18" customHeight="1" x14ac:dyDescent="0.2">
      <c r="B108" s="53"/>
      <c r="C108" s="273" t="s">
        <v>79</v>
      </c>
      <c r="D108" s="452"/>
      <c r="E108" s="453"/>
      <c r="F108" s="367"/>
      <c r="G108" s="218"/>
      <c r="H108" s="368"/>
      <c r="I108" s="218"/>
      <c r="J108" s="368"/>
      <c r="K108" s="218"/>
      <c r="L108" s="227"/>
    </row>
    <row r="109" spans="2:12" ht="3.95" customHeight="1" x14ac:dyDescent="0.2">
      <c r="B109" s="53"/>
      <c r="C109" s="218"/>
      <c r="D109" s="218"/>
      <c r="E109" s="218"/>
      <c r="F109" s="218"/>
      <c r="G109" s="218"/>
      <c r="H109" s="218"/>
      <c r="I109" s="218"/>
      <c r="J109" s="218"/>
      <c r="K109" s="218"/>
      <c r="L109" s="231"/>
    </row>
    <row r="110" spans="2:12" ht="18" customHeight="1" x14ac:dyDescent="0.2">
      <c r="B110" s="53"/>
      <c r="C110" s="273" t="s">
        <v>80</v>
      </c>
      <c r="D110" s="451"/>
      <c r="E110" s="422"/>
      <c r="F110" s="422"/>
      <c r="G110" s="422"/>
      <c r="H110" s="422"/>
      <c r="I110" s="422"/>
      <c r="J110" s="422"/>
      <c r="K110" s="423"/>
      <c r="L110" s="227"/>
    </row>
    <row r="111" spans="2:12" s="218" customFormat="1" ht="3.75" customHeight="1" x14ac:dyDescent="0.2">
      <c r="B111" s="53"/>
      <c r="D111" s="368"/>
      <c r="L111" s="231"/>
    </row>
    <row r="112" spans="2:12" ht="18" customHeight="1" x14ac:dyDescent="0.2">
      <c r="B112" s="3" t="s">
        <v>94</v>
      </c>
      <c r="C112" s="4"/>
      <c r="D112" s="4"/>
      <c r="E112" s="4"/>
      <c r="F112" s="4"/>
      <c r="G112" s="4"/>
      <c r="H112" s="4"/>
      <c r="I112" s="4"/>
      <c r="J112" s="4"/>
      <c r="K112" s="4"/>
      <c r="L112" s="5"/>
    </row>
    <row r="113" spans="2:12" ht="18" customHeight="1" x14ac:dyDescent="0.2">
      <c r="B113" s="236"/>
      <c r="C113" s="237"/>
      <c r="D113" s="237"/>
      <c r="E113" s="237"/>
      <c r="F113" s="237"/>
      <c r="G113" s="237"/>
      <c r="H113" s="237"/>
      <c r="I113" s="237"/>
      <c r="J113" s="237"/>
      <c r="K113" s="237"/>
      <c r="L113" s="238"/>
    </row>
    <row r="114" spans="2:12" ht="18" customHeight="1" x14ac:dyDescent="0.2">
      <c r="B114" s="236"/>
      <c r="C114" s="237"/>
      <c r="D114" s="237"/>
      <c r="E114" s="237"/>
      <c r="F114" s="237"/>
      <c r="G114" s="237"/>
      <c r="H114" s="237"/>
      <c r="I114" s="237"/>
      <c r="J114" s="237"/>
      <c r="K114" s="237"/>
      <c r="L114" s="238"/>
    </row>
    <row r="115" spans="2:12" ht="18" customHeight="1" x14ac:dyDescent="0.2">
      <c r="B115" s="236"/>
      <c r="C115" s="237"/>
      <c r="D115" s="237"/>
      <c r="E115" s="237"/>
      <c r="F115" s="237"/>
      <c r="G115" s="237"/>
      <c r="H115" s="237"/>
      <c r="I115" s="237"/>
      <c r="J115" s="237"/>
      <c r="K115" s="237"/>
      <c r="L115" s="238"/>
    </row>
    <row r="116" spans="2:12" ht="18" customHeight="1" x14ac:dyDescent="0.2">
      <c r="B116" s="236"/>
      <c r="C116" s="237"/>
      <c r="D116" s="237"/>
      <c r="E116" s="237"/>
      <c r="F116" s="237"/>
      <c r="G116" s="237"/>
      <c r="H116" s="237"/>
      <c r="I116" s="237"/>
      <c r="J116" s="237"/>
      <c r="K116" s="237"/>
      <c r="L116" s="238"/>
    </row>
    <row r="117" spans="2:12" ht="18" customHeight="1" x14ac:dyDescent="0.2">
      <c r="B117" s="236"/>
      <c r="C117" s="237"/>
      <c r="D117" s="237"/>
      <c r="E117" s="237"/>
      <c r="F117" s="237"/>
      <c r="G117" s="237"/>
      <c r="H117" s="237"/>
      <c r="I117" s="237"/>
      <c r="J117" s="237"/>
      <c r="K117" s="237"/>
      <c r="L117" s="238"/>
    </row>
    <row r="118" spans="2:12" ht="18" customHeight="1" x14ac:dyDescent="0.2">
      <c r="B118" s="236"/>
      <c r="C118" s="237"/>
      <c r="D118" s="237"/>
      <c r="E118" s="237"/>
      <c r="F118" s="237"/>
      <c r="G118" s="237"/>
      <c r="H118" s="237"/>
      <c r="I118" s="237"/>
      <c r="J118" s="237"/>
      <c r="K118" s="237"/>
      <c r="L118" s="238"/>
    </row>
    <row r="119" spans="2:12" ht="18" customHeight="1" x14ac:dyDescent="0.2">
      <c r="B119" s="236"/>
      <c r="C119" s="237"/>
      <c r="D119" s="237"/>
      <c r="E119" s="237"/>
      <c r="F119" s="237"/>
      <c r="G119" s="237"/>
      <c r="H119" s="237"/>
      <c r="I119" s="237"/>
      <c r="J119" s="237"/>
      <c r="K119" s="237"/>
      <c r="L119" s="238"/>
    </row>
    <row r="120" spans="2:12" ht="18" customHeight="1" x14ac:dyDescent="0.2">
      <c r="B120" s="236"/>
      <c r="C120" s="237"/>
      <c r="D120" s="237"/>
      <c r="E120" s="237"/>
      <c r="F120" s="237"/>
      <c r="G120" s="237"/>
      <c r="H120" s="237"/>
      <c r="I120" s="237"/>
      <c r="J120" s="237"/>
      <c r="K120" s="237"/>
      <c r="L120" s="238"/>
    </row>
    <row r="121" spans="2:12" ht="18" customHeight="1" x14ac:dyDescent="0.2">
      <c r="B121" s="236"/>
      <c r="C121" s="237"/>
      <c r="D121" s="237"/>
      <c r="E121" s="237"/>
      <c r="F121" s="237"/>
      <c r="G121" s="237"/>
      <c r="H121" s="237"/>
      <c r="I121" s="237"/>
      <c r="J121" s="237"/>
      <c r="K121" s="237"/>
      <c r="L121" s="238"/>
    </row>
    <row r="122" spans="2:12" ht="18" customHeight="1" x14ac:dyDescent="0.2">
      <c r="B122" s="236"/>
      <c r="C122" s="237"/>
      <c r="D122" s="237"/>
      <c r="E122" s="237"/>
      <c r="F122" s="237"/>
      <c r="G122" s="237"/>
      <c r="H122" s="237"/>
      <c r="I122" s="237"/>
      <c r="J122" s="237"/>
      <c r="K122" s="237"/>
      <c r="L122" s="238"/>
    </row>
    <row r="123" spans="2:12" ht="18" customHeight="1" x14ac:dyDescent="0.2">
      <c r="B123" s="236"/>
      <c r="C123" s="237"/>
      <c r="D123" s="237"/>
      <c r="E123" s="237"/>
      <c r="F123" s="237"/>
      <c r="G123" s="237"/>
      <c r="H123" s="237"/>
      <c r="I123" s="237"/>
      <c r="J123" s="237"/>
      <c r="K123" s="237"/>
      <c r="L123" s="238"/>
    </row>
    <row r="124" spans="2:12" ht="18" customHeight="1" x14ac:dyDescent="0.2">
      <c r="B124" s="236"/>
      <c r="C124" s="237"/>
      <c r="D124" s="237"/>
      <c r="E124" s="237"/>
      <c r="F124" s="237"/>
      <c r="G124" s="237"/>
      <c r="H124" s="237"/>
      <c r="I124" s="237"/>
      <c r="J124" s="237"/>
      <c r="K124" s="237"/>
      <c r="L124" s="238"/>
    </row>
    <row r="125" spans="2:12" ht="18" customHeight="1" x14ac:dyDescent="0.2">
      <c r="B125" s="236"/>
      <c r="C125" s="237"/>
      <c r="D125" s="237"/>
      <c r="E125" s="237"/>
      <c r="F125" s="237"/>
      <c r="G125" s="237"/>
      <c r="H125" s="237"/>
      <c r="I125" s="237"/>
      <c r="J125" s="237"/>
      <c r="K125" s="237"/>
      <c r="L125" s="238"/>
    </row>
    <row r="126" spans="2:12" ht="18" customHeight="1" x14ac:dyDescent="0.2">
      <c r="B126" s="236"/>
      <c r="C126" s="237"/>
      <c r="D126" s="237"/>
      <c r="E126" s="237"/>
      <c r="F126" s="237"/>
      <c r="G126" s="237"/>
      <c r="H126" s="237"/>
      <c r="I126" s="237"/>
      <c r="J126" s="237"/>
      <c r="K126" s="237"/>
      <c r="L126" s="238"/>
    </row>
    <row r="127" spans="2:12" ht="18" customHeight="1" x14ac:dyDescent="0.2">
      <c r="B127" s="236"/>
      <c r="C127" s="237"/>
      <c r="D127" s="237"/>
      <c r="E127" s="237"/>
      <c r="F127" s="237"/>
      <c r="G127" s="237"/>
      <c r="H127" s="237"/>
      <c r="I127" s="237"/>
      <c r="J127" s="237"/>
      <c r="K127" s="237"/>
      <c r="L127" s="238"/>
    </row>
    <row r="128" spans="2:12" ht="18" customHeight="1" x14ac:dyDescent="0.2">
      <c r="B128" s="236"/>
      <c r="C128" s="237"/>
      <c r="D128" s="237"/>
      <c r="E128" s="237"/>
      <c r="F128" s="237"/>
      <c r="G128" s="237"/>
      <c r="H128" s="237"/>
      <c r="I128" s="237"/>
      <c r="J128" s="237"/>
      <c r="K128" s="237"/>
      <c r="L128" s="238"/>
    </row>
    <row r="129" spans="2:12" ht="18" customHeight="1" x14ac:dyDescent="0.2">
      <c r="B129" s="236"/>
      <c r="C129" s="237"/>
      <c r="D129" s="237"/>
      <c r="E129" s="237"/>
      <c r="F129" s="237"/>
      <c r="G129" s="237"/>
      <c r="H129" s="237"/>
      <c r="I129" s="237"/>
      <c r="J129" s="237"/>
      <c r="K129" s="237"/>
      <c r="L129" s="238"/>
    </row>
    <row r="130" spans="2:12" ht="18" customHeight="1" x14ac:dyDescent="0.2">
      <c r="B130" s="236"/>
      <c r="C130" s="237"/>
      <c r="D130" s="237"/>
      <c r="E130" s="237"/>
      <c r="F130" s="237"/>
      <c r="G130" s="237"/>
      <c r="H130" s="237"/>
      <c r="I130" s="237"/>
      <c r="J130" s="237"/>
      <c r="K130" s="237"/>
      <c r="L130" s="238"/>
    </row>
    <row r="131" spans="2:12" ht="18" customHeight="1" x14ac:dyDescent="0.2">
      <c r="B131" s="236"/>
      <c r="C131" s="237"/>
      <c r="D131" s="237"/>
      <c r="E131" s="237"/>
      <c r="F131" s="237"/>
      <c r="G131" s="237"/>
      <c r="H131" s="237"/>
      <c r="I131" s="237"/>
      <c r="J131" s="237"/>
      <c r="K131" s="237"/>
      <c r="L131" s="238"/>
    </row>
    <row r="132" spans="2:12" ht="18" customHeight="1" x14ac:dyDescent="0.2">
      <c r="B132" s="236"/>
      <c r="C132" s="237"/>
      <c r="D132" s="237"/>
      <c r="E132" s="237"/>
      <c r="F132" s="237"/>
      <c r="G132" s="237"/>
      <c r="H132" s="237"/>
      <c r="I132" s="237"/>
      <c r="J132" s="237"/>
      <c r="K132" s="237"/>
      <c r="L132" s="238"/>
    </row>
    <row r="133" spans="2:12" ht="18" customHeight="1" x14ac:dyDescent="0.2">
      <c r="B133" s="236"/>
      <c r="C133" s="237"/>
      <c r="D133" s="237"/>
      <c r="E133" s="237"/>
      <c r="F133" s="237"/>
      <c r="G133" s="237"/>
      <c r="H133" s="237"/>
      <c r="I133" s="237"/>
      <c r="J133" s="237"/>
      <c r="K133" s="237"/>
      <c r="L133" s="238"/>
    </row>
    <row r="134" spans="2:12" ht="18" customHeight="1" x14ac:dyDescent="0.2">
      <c r="B134" s="236"/>
      <c r="C134" s="237"/>
      <c r="D134" s="237"/>
      <c r="E134" s="237"/>
      <c r="F134" s="237"/>
      <c r="G134" s="237"/>
      <c r="H134" s="237"/>
      <c r="I134" s="237"/>
      <c r="J134" s="237"/>
      <c r="K134" s="237"/>
      <c r="L134" s="238"/>
    </row>
    <row r="135" spans="2:12" ht="18" customHeight="1" x14ac:dyDescent="0.2">
      <c r="B135" s="236"/>
      <c r="C135" s="237"/>
      <c r="D135" s="237"/>
      <c r="E135" s="237"/>
      <c r="F135" s="237"/>
      <c r="G135" s="237"/>
      <c r="H135" s="237"/>
      <c r="I135" s="237"/>
      <c r="J135" s="237"/>
      <c r="K135" s="237"/>
      <c r="L135" s="238"/>
    </row>
    <row r="136" spans="2:12" ht="18" customHeight="1" x14ac:dyDescent="0.2">
      <c r="B136" s="236"/>
      <c r="C136" s="237"/>
      <c r="D136" s="237"/>
      <c r="E136" s="237"/>
      <c r="F136" s="237"/>
      <c r="G136" s="237"/>
      <c r="H136" s="237"/>
      <c r="I136" s="237"/>
      <c r="J136" s="237"/>
      <c r="K136" s="237"/>
      <c r="L136" s="238"/>
    </row>
    <row r="137" spans="2:12" ht="18" customHeight="1" x14ac:dyDescent="0.2">
      <c r="B137" s="236"/>
      <c r="C137" s="237"/>
      <c r="D137" s="237"/>
      <c r="E137" s="237"/>
      <c r="F137" s="237"/>
      <c r="G137" s="237"/>
      <c r="H137" s="237"/>
      <c r="I137" s="237"/>
      <c r="J137" s="237"/>
      <c r="K137" s="237"/>
      <c r="L137" s="238"/>
    </row>
    <row r="138" spans="2:12" ht="18" customHeight="1" x14ac:dyDescent="0.2">
      <c r="B138" s="236"/>
      <c r="C138" s="237"/>
      <c r="D138" s="237"/>
      <c r="E138" s="237"/>
      <c r="F138" s="237"/>
      <c r="G138" s="237"/>
      <c r="H138" s="237"/>
      <c r="I138" s="237"/>
      <c r="J138" s="237"/>
      <c r="K138" s="237"/>
      <c r="L138" s="238"/>
    </row>
    <row r="139" spans="2:12" ht="18" customHeight="1" x14ac:dyDescent="0.2">
      <c r="B139" s="236"/>
      <c r="C139" s="237"/>
      <c r="D139" s="237"/>
      <c r="E139" s="237"/>
      <c r="F139" s="237"/>
      <c r="G139" s="237"/>
      <c r="H139" s="237"/>
      <c r="I139" s="237"/>
      <c r="J139" s="237"/>
      <c r="K139" s="237"/>
      <c r="L139" s="238"/>
    </row>
    <row r="140" spans="2:12" ht="18" customHeight="1" x14ac:dyDescent="0.2">
      <c r="B140" s="236"/>
      <c r="C140" s="237"/>
      <c r="D140" s="237"/>
      <c r="E140" s="237"/>
      <c r="F140" s="237"/>
      <c r="G140" s="237"/>
      <c r="H140" s="237"/>
      <c r="I140" s="237"/>
      <c r="J140" s="237"/>
      <c r="K140" s="237"/>
      <c r="L140" s="238"/>
    </row>
    <row r="141" spans="2:12" ht="18" customHeight="1" x14ac:dyDescent="0.2">
      <c r="B141" s="236"/>
      <c r="C141" s="237"/>
      <c r="D141" s="237"/>
      <c r="E141" s="237"/>
      <c r="F141" s="237"/>
      <c r="G141" s="237"/>
      <c r="H141" s="237"/>
      <c r="I141" s="237"/>
      <c r="J141" s="237"/>
      <c r="K141" s="237"/>
      <c r="L141" s="238"/>
    </row>
    <row r="142" spans="2:12" ht="18" customHeight="1" x14ac:dyDescent="0.2">
      <c r="B142" s="236"/>
      <c r="C142" s="237"/>
      <c r="D142" s="237"/>
      <c r="E142" s="237"/>
      <c r="F142" s="237"/>
      <c r="G142" s="237"/>
      <c r="H142" s="237"/>
      <c r="I142" s="237"/>
      <c r="J142" s="237"/>
      <c r="K142" s="237"/>
      <c r="L142" s="238"/>
    </row>
    <row r="143" spans="2:12" ht="18" customHeight="1" x14ac:dyDescent="0.2">
      <c r="B143" s="236"/>
      <c r="C143" s="237"/>
      <c r="D143" s="237"/>
      <c r="E143" s="237"/>
      <c r="F143" s="237"/>
      <c r="G143" s="237"/>
      <c r="H143" s="237"/>
      <c r="I143" s="237"/>
      <c r="J143" s="237"/>
      <c r="K143" s="237"/>
      <c r="L143" s="238"/>
    </row>
    <row r="144" spans="2:12" ht="18" customHeight="1" x14ac:dyDescent="0.2">
      <c r="B144" s="236"/>
      <c r="C144" s="237"/>
      <c r="D144" s="237"/>
      <c r="E144" s="237"/>
      <c r="F144" s="237"/>
      <c r="G144" s="237"/>
      <c r="H144" s="237"/>
      <c r="I144" s="237"/>
      <c r="J144" s="237"/>
      <c r="K144" s="237"/>
      <c r="L144" s="238"/>
    </row>
    <row r="145" spans="2:12" ht="18" customHeight="1" x14ac:dyDescent="0.2">
      <c r="B145" s="236"/>
      <c r="C145" s="237"/>
      <c r="D145" s="237"/>
      <c r="E145" s="237"/>
      <c r="F145" s="237"/>
      <c r="G145" s="237"/>
      <c r="H145" s="237"/>
      <c r="I145" s="237"/>
      <c r="J145" s="237"/>
      <c r="K145" s="237"/>
      <c r="L145" s="238"/>
    </row>
    <row r="146" spans="2:12" ht="18" customHeight="1" x14ac:dyDescent="0.2">
      <c r="B146" s="236"/>
      <c r="C146" s="237"/>
      <c r="D146" s="237"/>
      <c r="E146" s="237"/>
      <c r="F146" s="237"/>
      <c r="G146" s="237"/>
      <c r="H146" s="237"/>
      <c r="I146" s="237"/>
      <c r="J146" s="237"/>
      <c r="K146" s="237"/>
      <c r="L146" s="238"/>
    </row>
    <row r="147" spans="2:12" ht="18" customHeight="1" x14ac:dyDescent="0.2">
      <c r="B147" s="236"/>
      <c r="C147" s="237"/>
      <c r="D147" s="237"/>
      <c r="E147" s="237"/>
      <c r="F147" s="237"/>
      <c r="G147" s="237"/>
      <c r="H147" s="237"/>
      <c r="I147" s="237"/>
      <c r="J147" s="237"/>
      <c r="K147" s="237"/>
      <c r="L147" s="238"/>
    </row>
    <row r="148" spans="2:12" ht="18" customHeight="1" x14ac:dyDescent="0.2">
      <c r="B148" s="236"/>
      <c r="C148" s="237"/>
      <c r="D148" s="237"/>
      <c r="E148" s="237"/>
      <c r="F148" s="237"/>
      <c r="G148" s="237"/>
      <c r="H148" s="237"/>
      <c r="I148" s="237"/>
      <c r="J148" s="237"/>
      <c r="K148" s="237"/>
      <c r="L148" s="238"/>
    </row>
    <row r="149" spans="2:12" ht="18" customHeight="1" x14ac:dyDescent="0.2">
      <c r="B149" s="239"/>
      <c r="C149" s="240"/>
      <c r="D149" s="240"/>
      <c r="E149" s="240"/>
      <c r="F149" s="240"/>
      <c r="G149" s="240"/>
      <c r="H149" s="240"/>
      <c r="I149" s="240"/>
      <c r="J149" s="240"/>
      <c r="K149" s="240"/>
      <c r="L149" s="241"/>
    </row>
    <row r="150" spans="2:12" ht="3.95" customHeight="1" x14ac:dyDescent="0.2"/>
    <row r="151" spans="2:12" ht="18" customHeight="1" x14ac:dyDescent="0.2">
      <c r="B151" s="3" t="s">
        <v>95</v>
      </c>
      <c r="C151" s="3"/>
      <c r="D151" s="342"/>
      <c r="E151" s="342"/>
      <c r="F151" s="342"/>
      <c r="G151" s="342"/>
      <c r="H151" s="342"/>
      <c r="I151" s="342"/>
      <c r="J151" s="342"/>
      <c r="K151" s="342"/>
      <c r="L151" s="343"/>
    </row>
    <row r="152" spans="2:12" ht="3.95" customHeight="1" x14ac:dyDescent="0.2">
      <c r="B152" s="53"/>
      <c r="C152" s="242"/>
      <c r="D152" s="218"/>
      <c r="E152" s="218"/>
      <c r="F152" s="218"/>
      <c r="G152" s="218"/>
      <c r="H152" s="218"/>
      <c r="I152" s="218"/>
      <c r="J152" s="218"/>
      <c r="K152" s="218"/>
      <c r="L152" s="231"/>
    </row>
    <row r="153" spans="2:12" ht="18" customHeight="1" x14ac:dyDescent="0.2">
      <c r="B153" s="53"/>
      <c r="C153" s="354" t="s">
        <v>96</v>
      </c>
      <c r="D153" s="468" t="s">
        <v>286</v>
      </c>
      <c r="E153" s="469"/>
      <c r="F153" s="469"/>
      <c r="G153" s="469"/>
      <c r="H153" s="469"/>
      <c r="I153" s="469"/>
      <c r="J153" s="469"/>
      <c r="K153" s="470"/>
      <c r="L153" s="231"/>
    </row>
    <row r="154" spans="2:12" ht="3.95" customHeight="1" x14ac:dyDescent="0.2">
      <c r="B154" s="243"/>
      <c r="C154" s="244"/>
      <c r="D154" s="244"/>
      <c r="E154" s="244"/>
      <c r="F154" s="244"/>
      <c r="G154" s="244"/>
      <c r="H154" s="244"/>
      <c r="I154" s="244"/>
      <c r="J154" s="244"/>
      <c r="K154" s="244"/>
      <c r="L154" s="245"/>
    </row>
    <row r="155" spans="2:12" ht="3.95" customHeight="1" x14ac:dyDescent="0.2"/>
    <row r="156" spans="2:12" ht="18" customHeight="1" x14ac:dyDescent="0.2">
      <c r="B156" s="353" t="s">
        <v>97</v>
      </c>
    </row>
    <row r="157" spans="2:12" ht="18" customHeight="1" x14ac:dyDescent="0.2">
      <c r="B157" s="3" t="s">
        <v>98</v>
      </c>
      <c r="C157" s="3"/>
      <c r="D157" s="342"/>
      <c r="E157" s="342"/>
      <c r="F157" s="342"/>
      <c r="G157" s="342"/>
      <c r="H157" s="342"/>
      <c r="I157" s="342"/>
      <c r="J157" s="342"/>
      <c r="K157" s="342"/>
      <c r="L157" s="343"/>
    </row>
    <row r="158" spans="2:12" ht="18" customHeight="1" x14ac:dyDescent="0.2">
      <c r="B158" s="236"/>
      <c r="C158" s="237"/>
      <c r="D158" s="242"/>
      <c r="E158" s="237"/>
      <c r="F158" s="237"/>
      <c r="G158" s="237"/>
      <c r="H158" s="237"/>
      <c r="I158" s="237"/>
      <c r="J158" s="237"/>
      <c r="K158" s="237"/>
      <c r="L158" s="238"/>
    </row>
    <row r="159" spans="2:12" ht="18" customHeight="1" x14ac:dyDescent="0.2">
      <c r="B159" s="236"/>
      <c r="C159" s="237"/>
      <c r="D159" s="242"/>
      <c r="E159" s="237"/>
      <c r="F159" s="237"/>
      <c r="G159" s="237"/>
      <c r="H159" s="237"/>
      <c r="I159" s="237"/>
      <c r="J159" s="237"/>
      <c r="K159" s="237"/>
      <c r="L159" s="238"/>
    </row>
    <row r="160" spans="2:12" ht="18" customHeight="1" x14ac:dyDescent="0.2">
      <c r="B160" s="236"/>
      <c r="C160" s="237"/>
      <c r="D160" s="242"/>
      <c r="E160" s="237"/>
      <c r="F160" s="237"/>
      <c r="G160" s="237"/>
      <c r="H160" s="237"/>
      <c r="I160" s="237"/>
      <c r="J160" s="237"/>
      <c r="K160" s="237"/>
      <c r="L160" s="238"/>
    </row>
    <row r="161" spans="2:12" ht="18" customHeight="1" x14ac:dyDescent="0.2">
      <c r="B161" s="236"/>
      <c r="C161" s="237"/>
      <c r="D161" s="242"/>
      <c r="E161" s="237"/>
      <c r="F161" s="237"/>
      <c r="G161" s="237"/>
      <c r="H161" s="237"/>
      <c r="I161" s="237"/>
      <c r="J161" s="237"/>
      <c r="K161" s="237"/>
      <c r="L161" s="238"/>
    </row>
    <row r="162" spans="2:12" ht="18" customHeight="1" x14ac:dyDescent="0.2">
      <c r="B162" s="236"/>
      <c r="C162" s="237"/>
      <c r="D162" s="242"/>
      <c r="E162" s="237"/>
      <c r="F162" s="237"/>
      <c r="G162" s="237"/>
      <c r="H162" s="237"/>
      <c r="I162" s="237"/>
      <c r="J162" s="237"/>
      <c r="K162" s="237"/>
      <c r="L162" s="238"/>
    </row>
    <row r="163" spans="2:12" ht="18" customHeight="1" x14ac:dyDescent="0.2">
      <c r="B163" s="236"/>
      <c r="C163" s="237"/>
      <c r="D163" s="242"/>
      <c r="E163" s="237"/>
      <c r="F163" s="237"/>
      <c r="G163" s="237"/>
      <c r="H163" s="237"/>
      <c r="I163" s="237"/>
      <c r="J163" s="237"/>
      <c r="K163" s="237"/>
      <c r="L163" s="238"/>
    </row>
    <row r="164" spans="2:12" ht="18" customHeight="1" x14ac:dyDescent="0.2">
      <c r="B164" s="236"/>
      <c r="C164" s="237"/>
      <c r="D164" s="242"/>
      <c r="E164" s="237"/>
      <c r="F164" s="237"/>
      <c r="G164" s="237"/>
      <c r="H164" s="237"/>
      <c r="I164" s="237"/>
      <c r="J164" s="237"/>
      <c r="K164" s="237"/>
      <c r="L164" s="238"/>
    </row>
    <row r="165" spans="2:12" ht="18" customHeight="1" x14ac:dyDescent="0.2">
      <c r="B165" s="236"/>
      <c r="C165" s="237"/>
      <c r="D165" s="242"/>
      <c r="E165" s="237"/>
      <c r="F165" s="237"/>
      <c r="G165" s="237"/>
      <c r="H165" s="237"/>
      <c r="I165" s="237"/>
      <c r="J165" s="237"/>
      <c r="K165" s="237"/>
      <c r="L165" s="238"/>
    </row>
    <row r="166" spans="2:12" ht="18" customHeight="1" x14ac:dyDescent="0.2">
      <c r="B166" s="236"/>
      <c r="C166" s="237"/>
      <c r="D166" s="242"/>
      <c r="E166" s="237"/>
      <c r="F166" s="237"/>
      <c r="G166" s="237"/>
      <c r="H166" s="237"/>
      <c r="I166" s="237"/>
      <c r="J166" s="237"/>
      <c r="K166" s="237"/>
      <c r="L166" s="238"/>
    </row>
    <row r="167" spans="2:12" ht="18" customHeight="1" x14ac:dyDescent="0.2">
      <c r="B167" s="236"/>
      <c r="C167" s="237"/>
      <c r="D167" s="242"/>
      <c r="E167" s="237"/>
      <c r="F167" s="237"/>
      <c r="G167" s="237"/>
      <c r="H167" s="237"/>
      <c r="I167" s="237"/>
      <c r="J167" s="237"/>
      <c r="K167" s="237"/>
      <c r="L167" s="238"/>
    </row>
    <row r="168" spans="2:12" ht="18" customHeight="1" x14ac:dyDescent="0.2">
      <c r="B168" s="236"/>
      <c r="C168" s="237"/>
      <c r="D168" s="242"/>
      <c r="E168" s="237"/>
      <c r="F168" s="237"/>
      <c r="G168" s="237"/>
      <c r="H168" s="237"/>
      <c r="I168" s="237"/>
      <c r="J168" s="237"/>
      <c r="K168" s="237"/>
      <c r="L168" s="238"/>
    </row>
    <row r="169" spans="2:12" ht="18" customHeight="1" x14ac:dyDescent="0.2">
      <c r="B169" s="236"/>
      <c r="C169" s="237"/>
      <c r="D169" s="242"/>
      <c r="E169" s="237"/>
      <c r="F169" s="237"/>
      <c r="G169" s="237"/>
      <c r="H169" s="237"/>
      <c r="I169" s="237"/>
      <c r="J169" s="237"/>
      <c r="K169" s="237"/>
      <c r="L169" s="238"/>
    </row>
    <row r="170" spans="2:12" ht="18" customHeight="1" x14ac:dyDescent="0.2">
      <c r="B170" s="236"/>
      <c r="C170" s="237"/>
      <c r="D170" s="242"/>
      <c r="E170" s="237"/>
      <c r="F170" s="237"/>
      <c r="G170" s="237"/>
      <c r="H170" s="237"/>
      <c r="I170" s="237"/>
      <c r="J170" s="237"/>
      <c r="K170" s="237"/>
      <c r="L170" s="238"/>
    </row>
    <row r="171" spans="2:12" ht="18" customHeight="1" x14ac:dyDescent="0.2">
      <c r="B171" s="236"/>
      <c r="C171" s="237"/>
      <c r="D171" s="242"/>
      <c r="E171" s="237"/>
      <c r="F171" s="237"/>
      <c r="G171" s="237"/>
      <c r="H171" s="237"/>
      <c r="I171" s="237"/>
      <c r="J171" s="237"/>
      <c r="K171" s="237"/>
      <c r="L171" s="238"/>
    </row>
    <row r="172" spans="2:12" ht="18" customHeight="1" x14ac:dyDescent="0.2">
      <c r="B172" s="236"/>
      <c r="C172" s="237"/>
      <c r="D172" s="242"/>
      <c r="E172" s="237"/>
      <c r="F172" s="237"/>
      <c r="G172" s="237"/>
      <c r="H172" s="237"/>
      <c r="I172" s="237"/>
      <c r="J172" s="237"/>
      <c r="K172" s="237"/>
      <c r="L172" s="238"/>
    </row>
    <row r="173" spans="2:12" ht="18" customHeight="1" x14ac:dyDescent="0.2">
      <c r="B173" s="236"/>
      <c r="C173" s="237"/>
      <c r="D173" s="242"/>
      <c r="E173" s="237"/>
      <c r="F173" s="237"/>
      <c r="G173" s="237"/>
      <c r="H173" s="237"/>
      <c r="I173" s="237"/>
      <c r="J173" s="237"/>
      <c r="K173" s="237"/>
      <c r="L173" s="238"/>
    </row>
    <row r="174" spans="2:12" ht="18" customHeight="1" x14ac:dyDescent="0.2">
      <c r="B174" s="236"/>
      <c r="C174" s="237"/>
      <c r="D174" s="242"/>
      <c r="E174" s="237"/>
      <c r="F174" s="237"/>
      <c r="G174" s="237"/>
      <c r="H174" s="237"/>
      <c r="I174" s="237"/>
      <c r="J174" s="237"/>
      <c r="K174" s="237"/>
      <c r="L174" s="238"/>
    </row>
    <row r="175" spans="2:12" ht="18" customHeight="1" x14ac:dyDescent="0.2">
      <c r="B175" s="236"/>
      <c r="C175" s="237"/>
      <c r="D175" s="242"/>
      <c r="E175" s="237"/>
      <c r="F175" s="237"/>
      <c r="G175" s="237"/>
      <c r="H175" s="237"/>
      <c r="I175" s="237"/>
      <c r="J175" s="237"/>
      <c r="K175" s="237"/>
      <c r="L175" s="238"/>
    </row>
    <row r="176" spans="2:12" ht="18" customHeight="1" x14ac:dyDescent="0.2">
      <c r="B176" s="236"/>
      <c r="C176" s="237"/>
      <c r="D176" s="242"/>
      <c r="E176" s="237"/>
      <c r="F176" s="237"/>
      <c r="G176" s="237"/>
      <c r="H176" s="237"/>
      <c r="I176" s="237"/>
      <c r="J176" s="237"/>
      <c r="K176" s="237"/>
      <c r="L176" s="238"/>
    </row>
    <row r="177" spans="2:12" ht="18" customHeight="1" x14ac:dyDescent="0.2">
      <c r="B177" s="236"/>
      <c r="C177" s="237"/>
      <c r="D177" s="242"/>
      <c r="E177" s="237"/>
      <c r="F177" s="237"/>
      <c r="G177" s="237"/>
      <c r="H177" s="237"/>
      <c r="I177" s="237"/>
      <c r="J177" s="237"/>
      <c r="K177" s="237"/>
      <c r="L177" s="238"/>
    </row>
    <row r="178" spans="2:12" ht="18" customHeight="1" x14ac:dyDescent="0.2">
      <c r="B178" s="236"/>
      <c r="C178" s="237"/>
      <c r="D178" s="242"/>
      <c r="E178" s="237"/>
      <c r="F178" s="237"/>
      <c r="G178" s="237"/>
      <c r="H178" s="237"/>
      <c r="I178" s="237"/>
      <c r="J178" s="237"/>
      <c r="K178" s="237"/>
      <c r="L178" s="238"/>
    </row>
    <row r="179" spans="2:12" ht="18" customHeight="1" x14ac:dyDescent="0.2">
      <c r="B179" s="236"/>
      <c r="C179" s="237"/>
      <c r="D179" s="242"/>
      <c r="E179" s="237"/>
      <c r="F179" s="237"/>
      <c r="G179" s="237"/>
      <c r="H179" s="237"/>
      <c r="I179" s="237"/>
      <c r="J179" s="237"/>
      <c r="K179" s="237"/>
      <c r="L179" s="238"/>
    </row>
    <row r="180" spans="2:12" ht="18" customHeight="1" x14ac:dyDescent="0.2">
      <c r="B180" s="236"/>
      <c r="C180" s="237"/>
      <c r="D180" s="242"/>
      <c r="E180" s="237"/>
      <c r="F180" s="237"/>
      <c r="G180" s="237"/>
      <c r="H180" s="237"/>
      <c r="I180" s="237"/>
      <c r="J180" s="237"/>
      <c r="K180" s="237"/>
      <c r="L180" s="238"/>
    </row>
    <row r="181" spans="2:12" ht="18" customHeight="1" x14ac:dyDescent="0.2">
      <c r="B181" s="236"/>
      <c r="C181" s="237"/>
      <c r="D181" s="242"/>
      <c r="E181" s="237"/>
      <c r="F181" s="237"/>
      <c r="G181" s="237"/>
      <c r="H181" s="237"/>
      <c r="I181" s="237"/>
      <c r="J181" s="237"/>
      <c r="K181" s="237"/>
      <c r="L181" s="238"/>
    </row>
    <row r="182" spans="2:12" ht="18" customHeight="1" x14ac:dyDescent="0.2">
      <c r="B182" s="236"/>
      <c r="C182" s="237"/>
      <c r="D182" s="242"/>
      <c r="E182" s="237"/>
      <c r="F182" s="237"/>
      <c r="G182" s="237"/>
      <c r="H182" s="237"/>
      <c r="I182" s="237"/>
      <c r="J182" s="237"/>
      <c r="K182" s="237"/>
      <c r="L182" s="238"/>
    </row>
    <row r="183" spans="2:12" ht="18" customHeight="1" x14ac:dyDescent="0.2">
      <c r="B183" s="236"/>
      <c r="C183" s="237"/>
      <c r="D183" s="242"/>
      <c r="E183" s="237"/>
      <c r="F183" s="237"/>
      <c r="G183" s="237"/>
      <c r="H183" s="237"/>
      <c r="I183" s="237"/>
      <c r="J183" s="237"/>
      <c r="K183" s="237"/>
      <c r="L183" s="238"/>
    </row>
    <row r="184" spans="2:12" ht="18" customHeight="1" x14ac:dyDescent="0.2">
      <c r="B184" s="236"/>
      <c r="C184" s="237"/>
      <c r="D184" s="242"/>
      <c r="E184" s="237"/>
      <c r="F184" s="237"/>
      <c r="G184" s="237"/>
      <c r="H184" s="237"/>
      <c r="I184" s="237"/>
      <c r="J184" s="237"/>
      <c r="K184" s="237"/>
      <c r="L184" s="238"/>
    </row>
    <row r="185" spans="2:12" ht="18" customHeight="1" x14ac:dyDescent="0.2">
      <c r="B185" s="236"/>
      <c r="C185" s="237"/>
      <c r="D185" s="242"/>
      <c r="E185" s="237"/>
      <c r="F185" s="237"/>
      <c r="G185" s="237"/>
      <c r="H185" s="237"/>
      <c r="I185" s="237"/>
      <c r="J185" s="237"/>
      <c r="K185" s="237"/>
      <c r="L185" s="238"/>
    </row>
    <row r="186" spans="2:12" ht="18" customHeight="1" x14ac:dyDescent="0.2">
      <c r="B186" s="236"/>
      <c r="C186" s="237"/>
      <c r="D186" s="242"/>
      <c r="E186" s="237"/>
      <c r="F186" s="237"/>
      <c r="G186" s="237"/>
      <c r="H186" s="237"/>
      <c r="I186" s="237"/>
      <c r="J186" s="237"/>
      <c r="K186" s="237"/>
      <c r="L186" s="238"/>
    </row>
    <row r="187" spans="2:12" ht="18" customHeight="1" x14ac:dyDescent="0.2">
      <c r="B187" s="236"/>
      <c r="C187" s="237"/>
      <c r="D187" s="242"/>
      <c r="E187" s="237"/>
      <c r="F187" s="237"/>
      <c r="G187" s="237"/>
      <c r="H187" s="237"/>
      <c r="I187" s="237"/>
      <c r="J187" s="237"/>
      <c r="K187" s="237"/>
      <c r="L187" s="238"/>
    </row>
    <row r="188" spans="2:12" ht="18" customHeight="1" x14ac:dyDescent="0.2">
      <c r="B188" s="236"/>
      <c r="C188" s="237"/>
      <c r="D188" s="242"/>
      <c r="E188" s="237"/>
      <c r="F188" s="237"/>
      <c r="G188" s="237"/>
      <c r="H188" s="237"/>
      <c r="I188" s="237"/>
      <c r="J188" s="237"/>
      <c r="K188" s="237"/>
      <c r="L188" s="238"/>
    </row>
    <row r="189" spans="2:12" ht="18" customHeight="1" x14ac:dyDescent="0.2">
      <c r="B189" s="236"/>
      <c r="C189" s="237"/>
      <c r="D189" s="242"/>
      <c r="E189" s="237"/>
      <c r="F189" s="237"/>
      <c r="G189" s="237"/>
      <c r="H189" s="237"/>
      <c r="I189" s="237"/>
      <c r="J189" s="237"/>
      <c r="K189" s="237"/>
      <c r="L189" s="238"/>
    </row>
    <row r="190" spans="2:12" ht="18" customHeight="1" x14ac:dyDescent="0.2">
      <c r="B190" s="236"/>
      <c r="C190" s="237"/>
      <c r="D190" s="242"/>
      <c r="E190" s="237"/>
      <c r="F190" s="237"/>
      <c r="G190" s="237"/>
      <c r="H190" s="237"/>
      <c r="I190" s="237"/>
      <c r="J190" s="237"/>
      <c r="K190" s="237"/>
      <c r="L190" s="238"/>
    </row>
    <row r="191" spans="2:12" ht="18" customHeight="1" x14ac:dyDescent="0.2">
      <c r="B191" s="236"/>
      <c r="C191" s="237"/>
      <c r="D191" s="242"/>
      <c r="E191" s="237"/>
      <c r="F191" s="237"/>
      <c r="G191" s="237"/>
      <c r="H191" s="237"/>
      <c r="I191" s="237"/>
      <c r="J191" s="237"/>
      <c r="K191" s="237"/>
      <c r="L191" s="238"/>
    </row>
    <row r="192" spans="2:12" ht="18" customHeight="1" x14ac:dyDescent="0.2">
      <c r="B192" s="236"/>
      <c r="C192" s="237"/>
      <c r="D192" s="242"/>
      <c r="E192" s="237"/>
      <c r="F192" s="237"/>
      <c r="G192" s="237"/>
      <c r="H192" s="237"/>
      <c r="I192" s="237"/>
      <c r="J192" s="237"/>
      <c r="K192" s="237"/>
      <c r="L192" s="238"/>
    </row>
    <row r="193" spans="2:12" ht="18" customHeight="1" x14ac:dyDescent="0.2">
      <c r="B193" s="236"/>
      <c r="C193" s="237"/>
      <c r="D193" s="242"/>
      <c r="E193" s="237"/>
      <c r="F193" s="237"/>
      <c r="G193" s="237"/>
      <c r="H193" s="237"/>
      <c r="I193" s="237"/>
      <c r="J193" s="237"/>
      <c r="K193" s="237"/>
      <c r="L193" s="238"/>
    </row>
    <row r="194" spans="2:12" ht="18" customHeight="1" x14ac:dyDescent="0.2">
      <c r="B194" s="236"/>
      <c r="C194" s="237"/>
      <c r="D194" s="242"/>
      <c r="E194" s="237"/>
      <c r="F194" s="237"/>
      <c r="G194" s="237"/>
      <c r="H194" s="237"/>
      <c r="I194" s="237"/>
      <c r="J194" s="237"/>
      <c r="K194" s="237"/>
      <c r="L194" s="238"/>
    </row>
    <row r="195" spans="2:12" ht="18" customHeight="1" x14ac:dyDescent="0.2">
      <c r="B195" s="236"/>
      <c r="C195" s="237"/>
      <c r="D195" s="242"/>
      <c r="E195" s="237"/>
      <c r="F195" s="237"/>
      <c r="G195" s="237"/>
      <c r="H195" s="237"/>
      <c r="I195" s="237"/>
      <c r="J195" s="237"/>
      <c r="K195" s="237"/>
      <c r="L195" s="238"/>
    </row>
    <row r="196" spans="2:12" ht="18" customHeight="1" x14ac:dyDescent="0.2">
      <c r="B196" s="236"/>
      <c r="C196" s="237"/>
      <c r="D196" s="242"/>
      <c r="E196" s="237"/>
      <c r="F196" s="237"/>
      <c r="G196" s="237"/>
      <c r="H196" s="237"/>
      <c r="I196" s="237"/>
      <c r="J196" s="237"/>
      <c r="K196" s="237"/>
      <c r="L196" s="238"/>
    </row>
    <row r="197" spans="2:12" ht="18" customHeight="1" x14ac:dyDescent="0.2">
      <c r="B197" s="236"/>
      <c r="C197" s="237"/>
      <c r="D197" s="242"/>
      <c r="E197" s="237"/>
      <c r="F197" s="237"/>
      <c r="G197" s="237"/>
      <c r="H197" s="237"/>
      <c r="I197" s="237"/>
      <c r="J197" s="237"/>
      <c r="K197" s="237"/>
      <c r="L197" s="238"/>
    </row>
    <row r="198" spans="2:12" ht="18" customHeight="1" x14ac:dyDescent="0.2">
      <c r="B198" s="236"/>
      <c r="C198" s="237"/>
      <c r="D198" s="242"/>
      <c r="E198" s="237"/>
      <c r="F198" s="237"/>
      <c r="G198" s="237"/>
      <c r="H198" s="237"/>
      <c r="I198" s="237"/>
      <c r="J198" s="237"/>
      <c r="K198" s="237"/>
      <c r="L198" s="238"/>
    </row>
    <row r="199" spans="2:12" ht="18" customHeight="1" x14ac:dyDescent="0.2">
      <c r="B199" s="236"/>
      <c r="C199" s="237"/>
      <c r="D199" s="242"/>
      <c r="E199" s="237"/>
      <c r="F199" s="237"/>
      <c r="G199" s="237"/>
      <c r="H199" s="237"/>
      <c r="I199" s="237"/>
      <c r="J199" s="237"/>
      <c r="K199" s="237"/>
      <c r="L199" s="238"/>
    </row>
    <row r="200" spans="2:12" ht="18" customHeight="1" x14ac:dyDescent="0.2">
      <c r="B200" s="236"/>
      <c r="C200" s="237"/>
      <c r="D200" s="242"/>
      <c r="E200" s="237"/>
      <c r="F200" s="237"/>
      <c r="G200" s="237"/>
      <c r="H200" s="237"/>
      <c r="I200" s="237"/>
      <c r="J200" s="237"/>
      <c r="K200" s="237"/>
      <c r="L200" s="238"/>
    </row>
    <row r="201" spans="2:12" ht="18" customHeight="1" x14ac:dyDescent="0.2">
      <c r="B201" s="236"/>
      <c r="C201" s="237"/>
      <c r="D201" s="242"/>
      <c r="E201" s="237"/>
      <c r="F201" s="237"/>
      <c r="G201" s="237"/>
      <c r="H201" s="237"/>
      <c r="I201" s="237"/>
      <c r="J201" s="237"/>
      <c r="K201" s="237"/>
      <c r="L201" s="238"/>
    </row>
    <row r="202" spans="2:12" ht="18" customHeight="1" x14ac:dyDescent="0.2">
      <c r="B202" s="236"/>
      <c r="C202" s="237"/>
      <c r="D202" s="242"/>
      <c r="E202" s="237"/>
      <c r="F202" s="237"/>
      <c r="G202" s="237"/>
      <c r="H202" s="237"/>
      <c r="I202" s="237"/>
      <c r="J202" s="237"/>
      <c r="K202" s="237"/>
      <c r="L202" s="238"/>
    </row>
    <row r="203" spans="2:12" ht="18" customHeight="1" x14ac:dyDescent="0.2">
      <c r="B203" s="236"/>
      <c r="C203" s="237"/>
      <c r="D203" s="242"/>
      <c r="E203" s="237"/>
      <c r="F203" s="237"/>
      <c r="G203" s="237"/>
      <c r="H203" s="237"/>
      <c r="I203" s="237"/>
      <c r="J203" s="237"/>
      <c r="K203" s="237"/>
      <c r="L203" s="238"/>
    </row>
    <row r="204" spans="2:12" ht="18" customHeight="1" x14ac:dyDescent="0.2">
      <c r="B204" s="239"/>
      <c r="C204" s="240"/>
      <c r="D204" s="240"/>
      <c r="E204" s="240"/>
      <c r="F204" s="240"/>
      <c r="G204" s="240"/>
      <c r="H204" s="240"/>
      <c r="I204" s="240"/>
      <c r="J204" s="240"/>
      <c r="K204" s="240"/>
      <c r="L204" s="241"/>
    </row>
    <row r="205" spans="2:12" s="175" customFormat="1" ht="4.5" customHeight="1" x14ac:dyDescent="0.2"/>
    <row r="206" spans="2:12" ht="3.95" customHeight="1" x14ac:dyDescent="0.2">
      <c r="B206" s="218"/>
      <c r="C206" s="218"/>
      <c r="D206" s="218"/>
      <c r="E206" s="218"/>
      <c r="F206" s="218"/>
      <c r="G206" s="218"/>
      <c r="H206" s="218"/>
      <c r="I206" s="218"/>
      <c r="J206" s="218"/>
      <c r="K206" s="237"/>
      <c r="L206" s="237"/>
    </row>
    <row r="207" spans="2:12" s="218" customFormat="1" ht="18" customHeight="1" x14ac:dyDescent="0.2">
      <c r="B207" s="353"/>
    </row>
    <row r="208" spans="2:12" ht="18" customHeight="1" x14ac:dyDescent="0.2">
      <c r="B208" s="3" t="s">
        <v>433</v>
      </c>
      <c r="C208" s="3"/>
      <c r="D208" s="342"/>
      <c r="E208" s="342"/>
      <c r="F208" s="342"/>
      <c r="G208" s="342"/>
      <c r="H208" s="342"/>
      <c r="I208" s="342"/>
      <c r="J208" s="342"/>
      <c r="K208" s="342"/>
      <c r="L208" s="343"/>
    </row>
    <row r="209" spans="2:14" s="175" customFormat="1" ht="4.5" customHeight="1" x14ac:dyDescent="0.2">
      <c r="B209" s="246"/>
      <c r="C209" s="247"/>
      <c r="D209" s="247"/>
      <c r="E209" s="247"/>
      <c r="F209" s="247"/>
      <c r="G209" s="247"/>
      <c r="H209" s="247"/>
      <c r="I209" s="247"/>
      <c r="J209" s="247"/>
      <c r="K209" s="247"/>
      <c r="L209" s="248"/>
    </row>
    <row r="210" spans="2:14" ht="18" customHeight="1" x14ac:dyDescent="0.2">
      <c r="B210" s="16"/>
      <c r="C210" s="30" t="s">
        <v>435</v>
      </c>
      <c r="D210" s="242"/>
      <c r="E210" s="237"/>
      <c r="F210" s="237"/>
      <c r="G210" s="237"/>
      <c r="H210" s="237"/>
      <c r="I210" s="237"/>
      <c r="J210" s="237"/>
      <c r="K210" s="237"/>
      <c r="L210" s="238"/>
    </row>
    <row r="211" spans="2:14" ht="33" customHeight="1" x14ac:dyDescent="0.2">
      <c r="B211" s="374"/>
      <c r="C211" s="458" t="s">
        <v>1094</v>
      </c>
      <c r="D211" s="459"/>
      <c r="E211" s="459"/>
      <c r="F211" s="459"/>
      <c r="G211" s="459"/>
      <c r="H211" s="459"/>
      <c r="I211" s="459"/>
      <c r="J211" s="459"/>
      <c r="K211" s="460"/>
      <c r="L211" s="238"/>
      <c r="N211" s="150" t="str">
        <f>IF(AND(Activity1_Name&lt;&gt;"",output_relates_activity1=""),"Assign activity to the related output. / Priraďte aktivitu k výsledku.","")</f>
        <v/>
      </c>
    </row>
    <row r="212" spans="2:14" s="175" customFormat="1" ht="4.5" customHeight="1" x14ac:dyDescent="0.2">
      <c r="B212" s="246"/>
      <c r="C212" s="247"/>
      <c r="D212" s="247"/>
      <c r="E212" s="247"/>
      <c r="F212" s="247"/>
      <c r="G212" s="247"/>
      <c r="H212" s="247"/>
      <c r="I212" s="247"/>
      <c r="J212" s="247"/>
      <c r="K212" s="247"/>
      <c r="L212" s="248"/>
    </row>
    <row r="213" spans="2:14" ht="18" customHeight="1" x14ac:dyDescent="0.2">
      <c r="B213" s="16"/>
      <c r="C213" s="151" t="s">
        <v>763</v>
      </c>
      <c r="D213" s="242"/>
      <c r="E213" s="237"/>
      <c r="F213" s="237"/>
      <c r="G213" s="237"/>
      <c r="H213" s="237"/>
      <c r="I213" s="237"/>
      <c r="J213" s="237"/>
      <c r="K213" s="237"/>
      <c r="L213" s="238"/>
    </row>
    <row r="214" spans="2:14" ht="33" customHeight="1" x14ac:dyDescent="0.2">
      <c r="B214" s="374"/>
      <c r="C214" s="461" t="s">
        <v>967</v>
      </c>
      <c r="D214" s="462"/>
      <c r="E214" s="462"/>
      <c r="F214" s="462"/>
      <c r="G214" s="462"/>
      <c r="H214" s="51"/>
      <c r="I214" s="174"/>
      <c r="J214" s="174"/>
      <c r="K214" s="174"/>
      <c r="L214" s="238"/>
      <c r="N214" s="150" t="str">
        <f>IF(AND(LEN(output_relates_activity1)&gt;0,COUNTIF($D$20:$D$22,output_relates_activity1)=0),"Such output is not defined in point 1.4 or was removed. Takýto výsledok nie je definovaný v bode 1.4 alebo bol odstránený","")</f>
        <v/>
      </c>
    </row>
    <row r="215" spans="2:14" s="175" customFormat="1" ht="4.5" customHeight="1" x14ac:dyDescent="0.2">
      <c r="B215" s="246"/>
      <c r="C215" s="247"/>
      <c r="D215" s="247"/>
      <c r="E215" s="247"/>
      <c r="F215" s="247"/>
      <c r="G215" s="247"/>
      <c r="H215" s="247"/>
      <c r="I215" s="247"/>
      <c r="J215" s="247"/>
      <c r="K215" s="247"/>
      <c r="L215" s="248"/>
    </row>
    <row r="216" spans="2:14" ht="18" customHeight="1" x14ac:dyDescent="0.2">
      <c r="B216" s="15"/>
      <c r="C216" s="150" t="s">
        <v>434</v>
      </c>
      <c r="D216" s="249"/>
      <c r="E216" s="237"/>
      <c r="F216" s="237"/>
      <c r="G216" s="237"/>
      <c r="H216" s="237"/>
      <c r="I216" s="237"/>
      <c r="J216" s="237"/>
      <c r="K216" s="237"/>
      <c r="L216" s="238"/>
    </row>
    <row r="217" spans="2:14" ht="18" customHeight="1" x14ac:dyDescent="0.2">
      <c r="B217" s="236"/>
      <c r="C217" s="237"/>
      <c r="D217" s="242"/>
      <c r="E217" s="237"/>
      <c r="F217" s="237"/>
      <c r="G217" s="237"/>
      <c r="H217" s="237"/>
      <c r="I217" s="237"/>
      <c r="J217" s="237"/>
      <c r="K217" s="237"/>
      <c r="L217" s="238"/>
    </row>
    <row r="218" spans="2:14" ht="18" customHeight="1" x14ac:dyDescent="0.2">
      <c r="B218" s="236"/>
      <c r="C218" s="237"/>
      <c r="D218" s="242"/>
      <c r="E218" s="237"/>
      <c r="F218" s="237"/>
      <c r="G218" s="237"/>
      <c r="H218" s="237"/>
      <c r="I218" s="237"/>
      <c r="J218" s="237"/>
      <c r="K218" s="237"/>
      <c r="L218" s="250"/>
    </row>
    <row r="219" spans="2:14" ht="18" customHeight="1" x14ac:dyDescent="0.2">
      <c r="B219" s="236"/>
      <c r="C219" s="237"/>
      <c r="D219" s="242"/>
      <c r="E219" s="237"/>
      <c r="F219" s="237"/>
      <c r="G219" s="237"/>
      <c r="H219" s="237"/>
      <c r="I219" s="237"/>
      <c r="J219" s="237"/>
      <c r="K219" s="237"/>
      <c r="L219" s="250"/>
    </row>
    <row r="220" spans="2:14" ht="18" customHeight="1" x14ac:dyDescent="0.2">
      <c r="B220" s="236"/>
      <c r="C220" s="237"/>
      <c r="D220" s="242"/>
      <c r="E220" s="237"/>
      <c r="F220" s="237"/>
      <c r="G220" s="237"/>
      <c r="H220" s="237"/>
      <c r="I220" s="237"/>
      <c r="J220" s="237"/>
      <c r="K220" s="237"/>
      <c r="L220" s="250"/>
    </row>
    <row r="221" spans="2:14" ht="18" customHeight="1" x14ac:dyDescent="0.2">
      <c r="B221" s="236"/>
      <c r="C221" s="237"/>
      <c r="D221" s="242"/>
      <c r="E221" s="237"/>
      <c r="F221" s="237"/>
      <c r="G221" s="237"/>
      <c r="H221" s="237"/>
      <c r="I221" s="237"/>
      <c r="J221" s="237"/>
      <c r="K221" s="237"/>
      <c r="L221" s="250"/>
    </row>
    <row r="222" spans="2:14" ht="18" customHeight="1" x14ac:dyDescent="0.2">
      <c r="B222" s="236"/>
      <c r="C222" s="237"/>
      <c r="D222" s="242"/>
      <c r="E222" s="237"/>
      <c r="F222" s="237"/>
      <c r="G222" s="237"/>
      <c r="H222" s="237"/>
      <c r="I222" s="237"/>
      <c r="J222" s="237"/>
      <c r="K222" s="237"/>
      <c r="L222" s="250"/>
    </row>
    <row r="223" spans="2:14" ht="18" customHeight="1" x14ac:dyDescent="0.2">
      <c r="B223" s="236"/>
      <c r="C223" s="237"/>
      <c r="D223" s="242"/>
      <c r="E223" s="237"/>
      <c r="F223" s="237"/>
      <c r="G223" s="237"/>
      <c r="H223" s="237"/>
      <c r="I223" s="237"/>
      <c r="J223" s="237"/>
      <c r="K223" s="237"/>
      <c r="L223" s="250"/>
    </row>
    <row r="224" spans="2:14" ht="18" customHeight="1" x14ac:dyDescent="0.2">
      <c r="B224" s="236"/>
      <c r="C224" s="237"/>
      <c r="D224" s="242"/>
      <c r="E224" s="237"/>
      <c r="F224" s="237"/>
      <c r="G224" s="237"/>
      <c r="H224" s="237"/>
      <c r="I224" s="237"/>
      <c r="J224" s="237"/>
      <c r="K224" s="237"/>
      <c r="L224" s="250"/>
    </row>
    <row r="225" spans="2:14" ht="18" customHeight="1" x14ac:dyDescent="0.2">
      <c r="B225" s="236"/>
      <c r="C225" s="237"/>
      <c r="D225" s="242"/>
      <c r="E225" s="237"/>
      <c r="F225" s="237"/>
      <c r="G225" s="237"/>
      <c r="H225" s="237"/>
      <c r="I225" s="237"/>
      <c r="J225" s="237"/>
      <c r="K225" s="237"/>
      <c r="L225" s="250"/>
    </row>
    <row r="226" spans="2:14" ht="18" customHeight="1" x14ac:dyDescent="0.2">
      <c r="B226" s="236"/>
      <c r="C226" s="237"/>
      <c r="D226" s="242"/>
      <c r="E226" s="237"/>
      <c r="F226" s="237"/>
      <c r="G226" s="237"/>
      <c r="H226" s="237"/>
      <c r="I226" s="237"/>
      <c r="J226" s="237"/>
      <c r="K226" s="237"/>
      <c r="L226" s="250"/>
    </row>
    <row r="227" spans="2:14" ht="18" customHeight="1" x14ac:dyDescent="0.2">
      <c r="B227" s="236"/>
      <c r="C227" s="237"/>
      <c r="D227" s="242"/>
      <c r="E227" s="237"/>
      <c r="F227" s="237"/>
      <c r="G227" s="237"/>
      <c r="H227" s="237"/>
      <c r="I227" s="237"/>
      <c r="J227" s="237"/>
      <c r="K227" s="237"/>
      <c r="L227" s="250"/>
    </row>
    <row r="228" spans="2:14" ht="18" customHeight="1" x14ac:dyDescent="0.2">
      <c r="B228" s="236"/>
      <c r="C228" s="237"/>
      <c r="D228" s="242"/>
      <c r="E228" s="237"/>
      <c r="F228" s="237"/>
      <c r="G228" s="237"/>
      <c r="H228" s="237"/>
      <c r="I228" s="237"/>
      <c r="J228" s="237"/>
      <c r="K228" s="237"/>
      <c r="L228" s="238"/>
    </row>
    <row r="229" spans="2:14" ht="18" customHeight="1" x14ac:dyDescent="0.2">
      <c r="B229" s="236"/>
      <c r="C229" s="237"/>
      <c r="D229" s="242"/>
      <c r="E229" s="237"/>
      <c r="F229" s="237"/>
      <c r="G229" s="237"/>
      <c r="H229" s="237"/>
      <c r="I229" s="237"/>
      <c r="J229" s="237"/>
      <c r="K229" s="237"/>
      <c r="L229" s="238"/>
    </row>
    <row r="230" spans="2:14" ht="18" customHeight="1" x14ac:dyDescent="0.2">
      <c r="B230" s="236"/>
      <c r="C230" s="237"/>
      <c r="D230" s="242"/>
      <c r="E230" s="237"/>
      <c r="F230" s="237"/>
      <c r="G230" s="237"/>
      <c r="H230" s="237"/>
      <c r="I230" s="237"/>
      <c r="J230" s="237"/>
      <c r="K230" s="237"/>
      <c r="L230" s="238"/>
    </row>
    <row r="231" spans="2:14" ht="18" customHeight="1" x14ac:dyDescent="0.2">
      <c r="B231" s="236"/>
      <c r="C231" s="237"/>
      <c r="D231" s="242"/>
      <c r="E231" s="237"/>
      <c r="F231" s="237"/>
      <c r="G231" s="237"/>
      <c r="H231" s="237"/>
      <c r="I231" s="237"/>
      <c r="J231" s="237"/>
      <c r="K231" s="237"/>
      <c r="L231" s="238"/>
    </row>
    <row r="232" spans="2:14" ht="18" customHeight="1" x14ac:dyDescent="0.2">
      <c r="B232" s="236"/>
      <c r="C232" s="237"/>
      <c r="D232" s="242"/>
      <c r="E232" s="237"/>
      <c r="F232" s="237"/>
      <c r="G232" s="237"/>
      <c r="H232" s="237"/>
      <c r="I232" s="237"/>
      <c r="J232" s="237"/>
      <c r="K232" s="237"/>
      <c r="L232" s="238"/>
    </row>
    <row r="233" spans="2:14" ht="18" customHeight="1" x14ac:dyDescent="0.2">
      <c r="B233" s="236"/>
      <c r="C233" s="237"/>
      <c r="D233" s="242"/>
      <c r="E233" s="237"/>
      <c r="F233" s="237"/>
      <c r="G233" s="237"/>
      <c r="H233" s="237"/>
      <c r="I233" s="237"/>
      <c r="J233" s="237"/>
      <c r="K233" s="237"/>
      <c r="L233" s="238"/>
    </row>
    <row r="234" spans="2:14" s="175" customFormat="1" ht="4.5" customHeight="1" x14ac:dyDescent="0.2">
      <c r="B234" s="246"/>
      <c r="C234" s="247"/>
      <c r="D234" s="247"/>
      <c r="E234" s="247"/>
      <c r="F234" s="247"/>
      <c r="G234" s="247"/>
      <c r="H234" s="247"/>
      <c r="I234" s="247"/>
      <c r="J234" s="247"/>
      <c r="K234" s="247"/>
      <c r="L234" s="248"/>
    </row>
    <row r="235" spans="2:14" s="175" customFormat="1" ht="4.5" customHeight="1" x14ac:dyDescent="0.2">
      <c r="B235" s="246"/>
      <c r="C235" s="247"/>
      <c r="D235" s="247"/>
      <c r="E235" s="247"/>
      <c r="F235" s="247"/>
      <c r="G235" s="247"/>
      <c r="H235" s="247"/>
      <c r="I235" s="247"/>
      <c r="J235" s="247"/>
      <c r="K235" s="247"/>
      <c r="L235" s="248"/>
    </row>
    <row r="236" spans="2:14" ht="18" customHeight="1" x14ac:dyDescent="0.2">
      <c r="B236" s="16"/>
      <c r="C236" s="30" t="s">
        <v>436</v>
      </c>
      <c r="D236" s="242"/>
      <c r="E236" s="237"/>
      <c r="F236" s="237"/>
      <c r="G236" s="237"/>
      <c r="H236" s="237"/>
      <c r="I236" s="237"/>
      <c r="J236" s="237"/>
      <c r="K236" s="237"/>
      <c r="L236" s="238"/>
    </row>
    <row r="237" spans="2:14" ht="33" customHeight="1" x14ac:dyDescent="0.2">
      <c r="B237" s="374"/>
      <c r="C237" s="463" t="s">
        <v>1133</v>
      </c>
      <c r="D237" s="464"/>
      <c r="E237" s="464"/>
      <c r="F237" s="464"/>
      <c r="G237" s="464"/>
      <c r="H237" s="464"/>
      <c r="I237" s="464"/>
      <c r="J237" s="464"/>
      <c r="K237" s="465"/>
      <c r="L237" s="238"/>
      <c r="N237" s="150" t="str">
        <f>IF(AND(Activity2_Name&lt;&gt;"",output_relates_activity2=""),"Assign activity to the related output. / Priraďte aktivitu k výsledku.","")</f>
        <v/>
      </c>
    </row>
    <row r="238" spans="2:14" s="175" customFormat="1" ht="4.5" customHeight="1" x14ac:dyDescent="0.2">
      <c r="B238" s="246"/>
      <c r="C238" s="247"/>
      <c r="D238" s="247"/>
      <c r="E238" s="247"/>
      <c r="F238" s="247"/>
      <c r="G238" s="247"/>
      <c r="H238" s="247"/>
      <c r="I238" s="247"/>
      <c r="J238" s="247"/>
      <c r="K238" s="247"/>
      <c r="L238" s="248"/>
    </row>
    <row r="239" spans="2:14" ht="18" customHeight="1" x14ac:dyDescent="0.2">
      <c r="B239" s="16"/>
      <c r="C239" s="151" t="s">
        <v>763</v>
      </c>
      <c r="D239" s="242"/>
      <c r="E239" s="237"/>
      <c r="F239" s="237"/>
      <c r="G239" s="237"/>
      <c r="H239" s="237"/>
      <c r="I239" s="237"/>
      <c r="J239" s="237"/>
      <c r="K239" s="237"/>
      <c r="L239" s="238"/>
    </row>
    <row r="240" spans="2:14" ht="33" customHeight="1" x14ac:dyDescent="0.2">
      <c r="B240" s="374"/>
      <c r="C240" s="458" t="s">
        <v>967</v>
      </c>
      <c r="D240" s="459"/>
      <c r="E240" s="459"/>
      <c r="F240" s="459"/>
      <c r="G240" s="459"/>
      <c r="H240" s="51"/>
      <c r="I240" s="174"/>
      <c r="J240" s="174"/>
      <c r="K240" s="174"/>
      <c r="L240" s="238"/>
      <c r="N240" s="150" t="str">
        <f>IF(AND(LEN(output_relates_activity2)&gt;0,COUNTIF($D$20:$D$22,output_relates_activity2)=0),"Such output is not defined in point 1.4 or was removed. Takýto výsledok nie je definovaný v bode 1.4 alebo bol odstránený","")</f>
        <v/>
      </c>
    </row>
    <row r="241" spans="2:12" s="175" customFormat="1" ht="4.5" customHeight="1" x14ac:dyDescent="0.2">
      <c r="B241" s="246"/>
      <c r="C241" s="247"/>
      <c r="D241" s="247"/>
      <c r="E241" s="247"/>
      <c r="F241" s="247"/>
      <c r="G241" s="247"/>
      <c r="H241" s="247"/>
      <c r="I241" s="247"/>
      <c r="J241" s="247"/>
      <c r="K241" s="247"/>
      <c r="L241" s="248"/>
    </row>
    <row r="242" spans="2:12" ht="18" customHeight="1" x14ac:dyDescent="0.2">
      <c r="B242" s="15"/>
      <c r="C242" s="150" t="s">
        <v>940</v>
      </c>
      <c r="D242" s="249"/>
      <c r="E242" s="237"/>
      <c r="F242" s="237"/>
      <c r="G242" s="237"/>
      <c r="H242" s="237"/>
      <c r="I242" s="237"/>
      <c r="J242" s="237"/>
      <c r="K242" s="237"/>
      <c r="L242" s="238"/>
    </row>
    <row r="243" spans="2:12" ht="18" customHeight="1" x14ac:dyDescent="0.2">
      <c r="B243" s="236"/>
      <c r="C243" s="237"/>
      <c r="D243" s="242"/>
      <c r="E243" s="237"/>
      <c r="F243" s="237"/>
      <c r="G243" s="237"/>
      <c r="H243" s="237"/>
      <c r="I243" s="237"/>
      <c r="J243" s="237"/>
      <c r="K243" s="237"/>
      <c r="L243" s="238"/>
    </row>
    <row r="244" spans="2:12" ht="18" customHeight="1" x14ac:dyDescent="0.2">
      <c r="B244" s="236"/>
      <c r="C244" s="237"/>
      <c r="D244" s="242"/>
      <c r="E244" s="237"/>
      <c r="F244" s="237"/>
      <c r="G244" s="237"/>
      <c r="H244" s="237"/>
      <c r="I244" s="237"/>
      <c r="J244" s="237"/>
      <c r="K244" s="237"/>
      <c r="L244" s="250"/>
    </row>
    <row r="245" spans="2:12" ht="18" customHeight="1" x14ac:dyDescent="0.2">
      <c r="B245" s="236"/>
      <c r="C245" s="237"/>
      <c r="D245" s="242"/>
      <c r="E245" s="237"/>
      <c r="F245" s="237"/>
      <c r="G245" s="237"/>
      <c r="H245" s="237"/>
      <c r="I245" s="237"/>
      <c r="J245" s="237"/>
      <c r="K245" s="237"/>
      <c r="L245" s="250"/>
    </row>
    <row r="246" spans="2:12" ht="18" customHeight="1" x14ac:dyDescent="0.2">
      <c r="B246" s="236"/>
      <c r="C246" s="237"/>
      <c r="D246" s="242"/>
      <c r="E246" s="237"/>
      <c r="F246" s="237"/>
      <c r="G246" s="237"/>
      <c r="H246" s="237"/>
      <c r="I246" s="237"/>
      <c r="J246" s="237"/>
      <c r="K246" s="237"/>
      <c r="L246" s="250"/>
    </row>
    <row r="247" spans="2:12" ht="18" customHeight="1" x14ac:dyDescent="0.2">
      <c r="B247" s="236"/>
      <c r="C247" s="237"/>
      <c r="D247" s="242"/>
      <c r="E247" s="237"/>
      <c r="F247" s="237"/>
      <c r="G247" s="237"/>
      <c r="H247" s="237"/>
      <c r="I247" s="237"/>
      <c r="J247" s="237"/>
      <c r="K247" s="237"/>
      <c r="L247" s="250"/>
    </row>
    <row r="248" spans="2:12" ht="18" customHeight="1" x14ac:dyDescent="0.2">
      <c r="B248" s="236"/>
      <c r="C248" s="237"/>
      <c r="D248" s="242"/>
      <c r="E248" s="237"/>
      <c r="F248" s="237"/>
      <c r="G248" s="237"/>
      <c r="H248" s="237"/>
      <c r="I248" s="237"/>
      <c r="J248" s="237"/>
      <c r="K248" s="237"/>
      <c r="L248" s="250"/>
    </row>
    <row r="249" spans="2:12" ht="18" customHeight="1" x14ac:dyDescent="0.2">
      <c r="B249" s="236"/>
      <c r="C249" s="237"/>
      <c r="D249" s="242"/>
      <c r="E249" s="237"/>
      <c r="F249" s="237"/>
      <c r="G249" s="237"/>
      <c r="H249" s="237"/>
      <c r="I249" s="237"/>
      <c r="J249" s="237"/>
      <c r="K249" s="237"/>
      <c r="L249" s="250"/>
    </row>
    <row r="250" spans="2:12" ht="18" customHeight="1" x14ac:dyDescent="0.2">
      <c r="B250" s="236"/>
      <c r="C250" s="237"/>
      <c r="D250" s="242"/>
      <c r="E250" s="237"/>
      <c r="F250" s="237"/>
      <c r="G250" s="237"/>
      <c r="H250" s="237"/>
      <c r="I250" s="237"/>
      <c r="J250" s="237"/>
      <c r="K250" s="237"/>
      <c r="L250" s="250"/>
    </row>
    <row r="251" spans="2:12" ht="18" customHeight="1" x14ac:dyDescent="0.2">
      <c r="B251" s="236"/>
      <c r="C251" s="237"/>
      <c r="D251" s="242"/>
      <c r="E251" s="237"/>
      <c r="F251" s="237"/>
      <c r="G251" s="237"/>
      <c r="H251" s="237"/>
      <c r="I251" s="237"/>
      <c r="J251" s="237"/>
      <c r="K251" s="237"/>
      <c r="L251" s="250"/>
    </row>
    <row r="252" spans="2:12" ht="18" customHeight="1" x14ac:dyDescent="0.2">
      <c r="B252" s="236"/>
      <c r="C252" s="237"/>
      <c r="D252" s="242"/>
      <c r="E252" s="237"/>
      <c r="F252" s="237"/>
      <c r="G252" s="237"/>
      <c r="H252" s="237"/>
      <c r="I252" s="237"/>
      <c r="J252" s="237"/>
      <c r="K252" s="237"/>
      <c r="L252" s="250"/>
    </row>
    <row r="253" spans="2:12" ht="18" customHeight="1" x14ac:dyDescent="0.2">
      <c r="B253" s="236"/>
      <c r="C253" s="237"/>
      <c r="D253" s="242"/>
      <c r="E253" s="237"/>
      <c r="F253" s="237"/>
      <c r="G253" s="237"/>
      <c r="H253" s="237"/>
      <c r="I253" s="237"/>
      <c r="J253" s="237"/>
      <c r="K253" s="237"/>
      <c r="L253" s="250"/>
    </row>
    <row r="254" spans="2:12" ht="18" customHeight="1" x14ac:dyDescent="0.2">
      <c r="B254" s="236"/>
      <c r="C254" s="237"/>
      <c r="D254" s="242"/>
      <c r="E254" s="237"/>
      <c r="F254" s="237"/>
      <c r="G254" s="237"/>
      <c r="H254" s="237"/>
      <c r="I254" s="237"/>
      <c r="J254" s="237"/>
      <c r="K254" s="237"/>
      <c r="L254" s="238"/>
    </row>
    <row r="255" spans="2:12" ht="18" customHeight="1" x14ac:dyDescent="0.2">
      <c r="B255" s="236"/>
      <c r="C255" s="237"/>
      <c r="D255" s="242"/>
      <c r="E255" s="237"/>
      <c r="F255" s="237"/>
      <c r="G255" s="237"/>
      <c r="H255" s="237"/>
      <c r="I255" s="237"/>
      <c r="J255" s="237"/>
      <c r="K255" s="237"/>
      <c r="L255" s="238"/>
    </row>
    <row r="256" spans="2:12" ht="18" customHeight="1" x14ac:dyDescent="0.2">
      <c r="B256" s="236"/>
      <c r="C256" s="237"/>
      <c r="D256" s="242"/>
      <c r="E256" s="237"/>
      <c r="F256" s="237"/>
      <c r="G256" s="237"/>
      <c r="H256" s="237"/>
      <c r="I256" s="237"/>
      <c r="J256" s="237"/>
      <c r="K256" s="237"/>
      <c r="L256" s="238"/>
    </row>
    <row r="257" spans="2:14" ht="18" customHeight="1" x14ac:dyDescent="0.2">
      <c r="B257" s="236"/>
      <c r="C257" s="237"/>
      <c r="D257" s="242"/>
      <c r="E257" s="237"/>
      <c r="F257" s="237"/>
      <c r="G257" s="237"/>
      <c r="H257" s="237"/>
      <c r="I257" s="237"/>
      <c r="J257" s="237"/>
      <c r="K257" s="237"/>
      <c r="L257" s="238"/>
    </row>
    <row r="258" spans="2:14" ht="18" customHeight="1" x14ac:dyDescent="0.2">
      <c r="B258" s="236"/>
      <c r="C258" s="237"/>
      <c r="D258" s="242"/>
      <c r="E258" s="237"/>
      <c r="F258" s="237"/>
      <c r="G258" s="237"/>
      <c r="H258" s="237"/>
      <c r="I258" s="237"/>
      <c r="J258" s="237"/>
      <c r="K258" s="237"/>
      <c r="L258" s="238"/>
    </row>
    <row r="259" spans="2:14" ht="18" customHeight="1" x14ac:dyDescent="0.2">
      <c r="B259" s="236"/>
      <c r="C259" s="237"/>
      <c r="D259" s="242"/>
      <c r="E259" s="237"/>
      <c r="F259" s="237"/>
      <c r="G259" s="237"/>
      <c r="H259" s="237"/>
      <c r="I259" s="237"/>
      <c r="J259" s="237"/>
      <c r="K259" s="237"/>
      <c r="L259" s="238"/>
    </row>
    <row r="260" spans="2:14" s="175" customFormat="1" ht="4.5" customHeight="1" x14ac:dyDescent="0.2">
      <c r="B260" s="246"/>
      <c r="C260" s="247"/>
      <c r="D260" s="247"/>
      <c r="E260" s="247"/>
      <c r="F260" s="247"/>
      <c r="G260" s="247"/>
      <c r="H260" s="247"/>
      <c r="I260" s="247"/>
      <c r="J260" s="247"/>
      <c r="K260" s="247"/>
      <c r="L260" s="248"/>
    </row>
    <row r="261" spans="2:14" s="175" customFormat="1" ht="4.5" customHeight="1" x14ac:dyDescent="0.2">
      <c r="B261" s="251"/>
      <c r="C261" s="251"/>
      <c r="D261" s="251"/>
      <c r="E261" s="251"/>
      <c r="F261" s="251"/>
      <c r="G261" s="251"/>
      <c r="H261" s="251"/>
      <c r="I261" s="251"/>
      <c r="J261" s="251"/>
      <c r="K261" s="251"/>
      <c r="L261" s="251"/>
    </row>
    <row r="262" spans="2:14" s="175" customFormat="1" ht="4.5" customHeight="1" x14ac:dyDescent="0.2">
      <c r="B262" s="247"/>
      <c r="C262" s="247"/>
      <c r="D262" s="247"/>
      <c r="E262" s="247"/>
      <c r="F262" s="247"/>
      <c r="G262" s="247"/>
      <c r="H262" s="247"/>
      <c r="I262" s="247"/>
      <c r="J262" s="247"/>
      <c r="K262" s="247"/>
      <c r="L262" s="247"/>
    </row>
    <row r="263" spans="2:14" s="175" customFormat="1" ht="4.5" customHeight="1" x14ac:dyDescent="0.2">
      <c r="B263" s="252"/>
      <c r="C263" s="251"/>
      <c r="D263" s="251"/>
      <c r="E263" s="251"/>
      <c r="F263" s="251"/>
      <c r="G263" s="251"/>
      <c r="H263" s="251"/>
      <c r="I263" s="251"/>
      <c r="J263" s="251"/>
      <c r="K263" s="251"/>
      <c r="L263" s="253"/>
    </row>
    <row r="264" spans="2:14" ht="18" customHeight="1" x14ac:dyDescent="0.2">
      <c r="B264" s="16"/>
      <c r="C264" s="30" t="s">
        <v>437</v>
      </c>
      <c r="D264" s="242"/>
      <c r="E264" s="237"/>
      <c r="F264" s="237"/>
      <c r="G264" s="237"/>
      <c r="H264" s="237"/>
      <c r="I264" s="237"/>
      <c r="J264" s="237"/>
      <c r="K264" s="237"/>
      <c r="L264" s="250"/>
    </row>
    <row r="265" spans="2:14" ht="33" customHeight="1" x14ac:dyDescent="0.2">
      <c r="B265" s="374"/>
      <c r="C265" s="463" t="s">
        <v>1134</v>
      </c>
      <c r="D265" s="464"/>
      <c r="E265" s="464"/>
      <c r="F265" s="464"/>
      <c r="G265" s="464"/>
      <c r="H265" s="464"/>
      <c r="I265" s="464"/>
      <c r="J265" s="464"/>
      <c r="K265" s="465"/>
      <c r="L265" s="238"/>
      <c r="N265" s="150" t="str">
        <f>IF(AND(Activity3_Name&lt;&gt;"",output_relates_activity3=""),"Assign activity to the related output. / Priraďte aktivitu k výsledku.","")</f>
        <v/>
      </c>
    </row>
    <row r="266" spans="2:14" s="175" customFormat="1" ht="4.5" customHeight="1" x14ac:dyDescent="0.2">
      <c r="B266" s="246"/>
      <c r="C266" s="466"/>
      <c r="D266" s="467"/>
      <c r="E266" s="467"/>
      <c r="F266" s="467"/>
      <c r="G266" s="467"/>
      <c r="H266" s="247"/>
      <c r="I266" s="247"/>
      <c r="J266" s="247"/>
      <c r="K266" s="247"/>
      <c r="L266" s="248"/>
    </row>
    <row r="267" spans="2:14" ht="18" customHeight="1" x14ac:dyDescent="0.2">
      <c r="B267" s="16"/>
      <c r="C267" s="151" t="s">
        <v>763</v>
      </c>
      <c r="D267" s="242"/>
      <c r="E267" s="237"/>
      <c r="F267" s="237"/>
      <c r="G267" s="237"/>
      <c r="H267" s="237"/>
      <c r="I267" s="237"/>
      <c r="J267" s="237"/>
      <c r="K267" s="237"/>
      <c r="L267" s="238"/>
    </row>
    <row r="268" spans="2:14" ht="33" customHeight="1" x14ac:dyDescent="0.2">
      <c r="B268" s="374"/>
      <c r="C268" s="461" t="s">
        <v>967</v>
      </c>
      <c r="D268" s="462"/>
      <c r="E268" s="462"/>
      <c r="F268" s="462"/>
      <c r="G268" s="462"/>
      <c r="H268" s="51"/>
      <c r="I268" s="174"/>
      <c r="J268" s="174"/>
      <c r="K268" s="174"/>
      <c r="L268" s="238"/>
      <c r="N268" s="150" t="str">
        <f>IF(AND(LEN(output_relates_activity3)&gt;0,COUNTIF($D$20:$D$22,output_relates_activity3)=0),"Such output is not defined in point 1.4 or was removed. Takýto výsledok nie je definovaný v bode 1.4 alebo bol odstránený","")</f>
        <v/>
      </c>
    </row>
    <row r="269" spans="2:14" s="175" customFormat="1" ht="4.5" customHeight="1" x14ac:dyDescent="0.2">
      <c r="B269" s="246"/>
      <c r="C269" s="247"/>
      <c r="D269" s="247"/>
      <c r="E269" s="247"/>
      <c r="F269" s="247"/>
      <c r="G269" s="247"/>
      <c r="H269" s="247"/>
      <c r="I269" s="247"/>
      <c r="J269" s="247"/>
      <c r="K269" s="247"/>
      <c r="L269" s="248"/>
    </row>
    <row r="270" spans="2:14" ht="18" customHeight="1" x14ac:dyDescent="0.2">
      <c r="B270" s="15"/>
      <c r="C270" s="150" t="s">
        <v>438</v>
      </c>
      <c r="D270" s="249"/>
      <c r="E270" s="237"/>
      <c r="F270" s="237"/>
      <c r="G270" s="237"/>
      <c r="H270" s="237"/>
      <c r="I270" s="237"/>
      <c r="J270" s="237"/>
      <c r="K270" s="237"/>
      <c r="L270" s="238"/>
    </row>
    <row r="271" spans="2:14" s="175" customFormat="1" ht="4.5" customHeight="1" x14ac:dyDescent="0.2">
      <c r="B271" s="246"/>
      <c r="C271" s="247"/>
      <c r="D271" s="247"/>
      <c r="E271" s="247"/>
      <c r="F271" s="247"/>
      <c r="G271" s="247"/>
      <c r="H271" s="247"/>
      <c r="I271" s="247"/>
      <c r="J271" s="247"/>
      <c r="K271" s="247"/>
      <c r="L271" s="248"/>
    </row>
    <row r="272" spans="2:14" ht="18" customHeight="1" x14ac:dyDescent="0.2">
      <c r="B272" s="236"/>
      <c r="C272" s="237"/>
      <c r="D272" s="242"/>
      <c r="E272" s="237"/>
      <c r="F272" s="237"/>
      <c r="G272" s="237"/>
      <c r="H272" s="237"/>
      <c r="I272" s="237"/>
      <c r="J272" s="237"/>
      <c r="K272" s="237"/>
      <c r="L272" s="238"/>
    </row>
    <row r="273" spans="2:12" ht="18" customHeight="1" x14ac:dyDescent="0.2">
      <c r="B273" s="236"/>
      <c r="C273" s="237"/>
      <c r="D273" s="242"/>
      <c r="E273" s="237"/>
      <c r="F273" s="237"/>
      <c r="G273" s="237"/>
      <c r="H273" s="237"/>
      <c r="I273" s="237"/>
      <c r="J273" s="237"/>
      <c r="K273" s="237"/>
      <c r="L273" s="238"/>
    </row>
    <row r="274" spans="2:12" ht="18" customHeight="1" x14ac:dyDescent="0.2">
      <c r="B274" s="236"/>
      <c r="C274" s="237"/>
      <c r="D274" s="242"/>
      <c r="E274" s="237"/>
      <c r="F274" s="237"/>
      <c r="G274" s="237"/>
      <c r="H274" s="237"/>
      <c r="I274" s="237"/>
      <c r="J274" s="237"/>
      <c r="K274" s="237"/>
      <c r="L274" s="250"/>
    </row>
    <row r="275" spans="2:12" ht="18" customHeight="1" x14ac:dyDescent="0.2">
      <c r="B275" s="236"/>
      <c r="C275" s="237"/>
      <c r="D275" s="242"/>
      <c r="E275" s="237"/>
      <c r="F275" s="237"/>
      <c r="G275" s="237"/>
      <c r="H275" s="237"/>
      <c r="I275" s="237"/>
      <c r="J275" s="237"/>
      <c r="K275" s="237"/>
      <c r="L275" s="250"/>
    </row>
    <row r="276" spans="2:12" ht="18" customHeight="1" x14ac:dyDescent="0.2">
      <c r="B276" s="236"/>
      <c r="C276" s="237"/>
      <c r="D276" s="242"/>
      <c r="E276" s="237"/>
      <c r="F276" s="237"/>
      <c r="G276" s="237"/>
      <c r="H276" s="237"/>
      <c r="I276" s="237"/>
      <c r="J276" s="237"/>
      <c r="K276" s="237"/>
      <c r="L276" s="250"/>
    </row>
    <row r="277" spans="2:12" ht="18" customHeight="1" x14ac:dyDescent="0.2">
      <c r="B277" s="236"/>
      <c r="C277" s="237"/>
      <c r="D277" s="242"/>
      <c r="E277" s="237"/>
      <c r="F277" s="237"/>
      <c r="G277" s="237"/>
      <c r="H277" s="237"/>
      <c r="I277" s="237"/>
      <c r="J277" s="237"/>
      <c r="K277" s="237"/>
      <c r="L277" s="250"/>
    </row>
    <row r="278" spans="2:12" ht="18" customHeight="1" x14ac:dyDescent="0.2">
      <c r="B278" s="236"/>
      <c r="C278" s="237"/>
      <c r="D278" s="242"/>
      <c r="E278" s="237"/>
      <c r="F278" s="237"/>
      <c r="G278" s="237"/>
      <c r="H278" s="237"/>
      <c r="I278" s="237"/>
      <c r="J278" s="237"/>
      <c r="K278" s="237"/>
      <c r="L278" s="250"/>
    </row>
    <row r="279" spans="2:12" ht="18" customHeight="1" x14ac:dyDescent="0.2">
      <c r="B279" s="236"/>
      <c r="C279" s="237"/>
      <c r="D279" s="242"/>
      <c r="E279" s="237"/>
      <c r="F279" s="237"/>
      <c r="G279" s="237"/>
      <c r="H279" s="237"/>
      <c r="I279" s="237"/>
      <c r="J279" s="237"/>
      <c r="K279" s="237"/>
      <c r="L279" s="250"/>
    </row>
    <row r="280" spans="2:12" ht="18" customHeight="1" x14ac:dyDescent="0.2">
      <c r="B280" s="236"/>
      <c r="C280" s="237"/>
      <c r="D280" s="242"/>
      <c r="E280" s="237"/>
      <c r="F280" s="237"/>
      <c r="G280" s="237"/>
      <c r="H280" s="237"/>
      <c r="I280" s="237"/>
      <c r="J280" s="237"/>
      <c r="K280" s="237"/>
      <c r="L280" s="250"/>
    </row>
    <row r="281" spans="2:12" ht="18" customHeight="1" x14ac:dyDescent="0.2">
      <c r="B281" s="236"/>
      <c r="C281" s="237"/>
      <c r="D281" s="242"/>
      <c r="E281" s="237"/>
      <c r="F281" s="237"/>
      <c r="G281" s="237"/>
      <c r="H281" s="237"/>
      <c r="I281" s="237"/>
      <c r="J281" s="237"/>
      <c r="K281" s="237"/>
      <c r="L281" s="250"/>
    </row>
    <row r="282" spans="2:12" ht="18" customHeight="1" x14ac:dyDescent="0.2">
      <c r="B282" s="236"/>
      <c r="C282" s="237"/>
      <c r="D282" s="242"/>
      <c r="E282" s="237"/>
      <c r="F282" s="237"/>
      <c r="G282" s="237"/>
      <c r="H282" s="237"/>
      <c r="I282" s="237"/>
      <c r="J282" s="237"/>
      <c r="K282" s="237"/>
      <c r="L282" s="250"/>
    </row>
    <row r="283" spans="2:12" ht="18" customHeight="1" x14ac:dyDescent="0.2">
      <c r="B283" s="236"/>
      <c r="C283" s="237"/>
      <c r="D283" s="242"/>
      <c r="E283" s="237"/>
      <c r="F283" s="237"/>
      <c r="G283" s="237"/>
      <c r="H283" s="237"/>
      <c r="I283" s="237"/>
      <c r="J283" s="237"/>
      <c r="K283" s="237"/>
      <c r="L283" s="250"/>
    </row>
    <row r="284" spans="2:12" ht="18" customHeight="1" x14ac:dyDescent="0.2">
      <c r="B284" s="236"/>
      <c r="C284" s="237"/>
      <c r="D284" s="242"/>
      <c r="E284" s="237"/>
      <c r="F284" s="237"/>
      <c r="G284" s="237"/>
      <c r="H284" s="237"/>
      <c r="I284" s="237"/>
      <c r="J284" s="237"/>
      <c r="K284" s="237"/>
      <c r="L284" s="238"/>
    </row>
    <row r="285" spans="2:12" ht="18" customHeight="1" x14ac:dyDescent="0.2">
      <c r="B285" s="236"/>
      <c r="C285" s="237"/>
      <c r="D285" s="242"/>
      <c r="E285" s="237"/>
      <c r="F285" s="237"/>
      <c r="G285" s="237"/>
      <c r="H285" s="237"/>
      <c r="I285" s="237"/>
      <c r="J285" s="237"/>
      <c r="K285" s="237"/>
      <c r="L285" s="238"/>
    </row>
    <row r="286" spans="2:12" ht="18" customHeight="1" x14ac:dyDescent="0.2">
      <c r="B286" s="236"/>
      <c r="C286" s="237"/>
      <c r="D286" s="242"/>
      <c r="E286" s="237"/>
      <c r="F286" s="237"/>
      <c r="G286" s="237"/>
      <c r="H286" s="237"/>
      <c r="I286" s="237"/>
      <c r="J286" s="237"/>
      <c r="K286" s="237"/>
      <c r="L286" s="238"/>
    </row>
    <row r="287" spans="2:12" ht="18" customHeight="1" x14ac:dyDescent="0.2">
      <c r="B287" s="236"/>
      <c r="C287" s="237"/>
      <c r="D287" s="242"/>
      <c r="E287" s="237"/>
      <c r="F287" s="237"/>
      <c r="G287" s="237"/>
      <c r="H287" s="237"/>
      <c r="I287" s="237"/>
      <c r="J287" s="237"/>
      <c r="K287" s="237"/>
      <c r="L287" s="238"/>
    </row>
    <row r="288" spans="2:12" ht="18" customHeight="1" x14ac:dyDescent="0.2">
      <c r="B288" s="236"/>
      <c r="C288" s="237"/>
      <c r="D288" s="242"/>
      <c r="E288" s="237"/>
      <c r="F288" s="237"/>
      <c r="G288" s="237"/>
      <c r="H288" s="237"/>
      <c r="I288" s="237"/>
      <c r="J288" s="237"/>
      <c r="K288" s="237"/>
      <c r="L288" s="238"/>
    </row>
    <row r="289" spans="2:14" s="175" customFormat="1" ht="4.5" customHeight="1" x14ac:dyDescent="0.2">
      <c r="B289" s="246"/>
      <c r="C289" s="247"/>
      <c r="D289" s="247"/>
      <c r="E289" s="247"/>
      <c r="F289" s="247"/>
      <c r="G289" s="247"/>
      <c r="H289" s="247"/>
      <c r="I289" s="247"/>
      <c r="J289" s="247"/>
      <c r="K289" s="247"/>
      <c r="L289" s="248"/>
    </row>
    <row r="290" spans="2:14" ht="18" customHeight="1" x14ac:dyDescent="0.2">
      <c r="B290" s="16"/>
      <c r="C290" s="151" t="s">
        <v>439</v>
      </c>
      <c r="D290" s="242"/>
      <c r="E290" s="237"/>
      <c r="F290" s="237"/>
      <c r="G290" s="237"/>
      <c r="H290" s="237"/>
      <c r="I290" s="237"/>
      <c r="J290" s="237"/>
      <c r="K290" s="237"/>
      <c r="L290" s="238"/>
    </row>
    <row r="291" spans="2:14" ht="33" customHeight="1" x14ac:dyDescent="0.2">
      <c r="B291" s="374"/>
      <c r="C291" s="463" t="s">
        <v>1135</v>
      </c>
      <c r="D291" s="464"/>
      <c r="E291" s="464"/>
      <c r="F291" s="464"/>
      <c r="G291" s="464"/>
      <c r="H291" s="464"/>
      <c r="I291" s="464"/>
      <c r="J291" s="464"/>
      <c r="K291" s="465"/>
      <c r="L291" s="238"/>
      <c r="N291" s="150" t="str">
        <f>IF(AND(Activity4_Name&lt;&gt;"",output_relates_activity4=""),"Assign activity to the related output. / Priraďte aktivitu k výsledku.","")</f>
        <v/>
      </c>
    </row>
    <row r="292" spans="2:14" s="175" customFormat="1" ht="4.5" customHeight="1" x14ac:dyDescent="0.2">
      <c r="B292" s="246"/>
      <c r="C292" s="247"/>
      <c r="D292" s="247"/>
      <c r="E292" s="247"/>
      <c r="F292" s="247"/>
      <c r="G292" s="247"/>
      <c r="H292" s="247"/>
      <c r="I292" s="247"/>
      <c r="J292" s="247"/>
      <c r="K292" s="247"/>
      <c r="L292" s="248"/>
    </row>
    <row r="293" spans="2:14" ht="18" customHeight="1" x14ac:dyDescent="0.2">
      <c r="B293" s="16"/>
      <c r="C293" s="151" t="s">
        <v>763</v>
      </c>
      <c r="D293" s="242"/>
      <c r="E293" s="237"/>
      <c r="F293" s="237"/>
      <c r="G293" s="237"/>
      <c r="H293" s="237"/>
      <c r="I293" s="237"/>
      <c r="J293" s="237"/>
      <c r="K293" s="237"/>
      <c r="L293" s="238"/>
    </row>
    <row r="294" spans="2:14" ht="33" customHeight="1" x14ac:dyDescent="0.2">
      <c r="B294" s="374"/>
      <c r="C294" s="458" t="s">
        <v>967</v>
      </c>
      <c r="D294" s="459"/>
      <c r="E294" s="459"/>
      <c r="F294" s="459"/>
      <c r="G294" s="459"/>
      <c r="H294" s="51"/>
      <c r="I294" s="174"/>
      <c r="J294" s="174"/>
      <c r="K294" s="174"/>
      <c r="L294" s="238"/>
      <c r="N294" s="150" t="str">
        <f>IF(AND(LEN(output_relates_activity4)&gt;0,COUNTIF($D$20:$D$22,output_relates_activity4)=0),"Such output is not defined in point 1.4 or was removed. Takýto výsledok nie je definovaný v bode 1.4 alebo bol odstránený","")</f>
        <v/>
      </c>
    </row>
    <row r="295" spans="2:14" s="175" customFormat="1" ht="4.5" customHeight="1" x14ac:dyDescent="0.2">
      <c r="B295" s="246"/>
      <c r="C295" s="247"/>
      <c r="D295" s="247"/>
      <c r="E295" s="247"/>
      <c r="F295" s="247"/>
      <c r="G295" s="247"/>
      <c r="H295" s="247"/>
      <c r="I295" s="247"/>
      <c r="J295" s="247"/>
      <c r="K295" s="247"/>
      <c r="L295" s="248"/>
    </row>
    <row r="296" spans="2:14" ht="18" customHeight="1" x14ac:dyDescent="0.2">
      <c r="B296" s="15"/>
      <c r="C296" s="150" t="s">
        <v>440</v>
      </c>
      <c r="D296" s="249"/>
      <c r="E296" s="237"/>
      <c r="F296" s="237"/>
      <c r="G296" s="237"/>
      <c r="H296" s="237"/>
      <c r="I296" s="237"/>
      <c r="J296" s="237"/>
      <c r="K296" s="237"/>
      <c r="L296" s="238"/>
    </row>
    <row r="297" spans="2:14" s="175" customFormat="1" ht="4.5" customHeight="1" x14ac:dyDescent="0.2">
      <c r="B297" s="246"/>
      <c r="C297" s="247"/>
      <c r="D297" s="247"/>
      <c r="E297" s="247"/>
      <c r="F297" s="247"/>
      <c r="G297" s="247"/>
      <c r="H297" s="247"/>
      <c r="I297" s="247"/>
      <c r="J297" s="247"/>
      <c r="K297" s="247"/>
      <c r="L297" s="248"/>
    </row>
    <row r="298" spans="2:14" ht="18" customHeight="1" x14ac:dyDescent="0.2">
      <c r="B298" s="236"/>
      <c r="C298" s="237"/>
      <c r="D298" s="242"/>
      <c r="E298" s="237"/>
      <c r="F298" s="237"/>
      <c r="G298" s="237"/>
      <c r="H298" s="237"/>
      <c r="I298" s="237"/>
      <c r="J298" s="237"/>
      <c r="K298" s="237"/>
      <c r="L298" s="238"/>
    </row>
    <row r="299" spans="2:14" ht="18" customHeight="1" x14ac:dyDescent="0.2">
      <c r="B299" s="236"/>
      <c r="C299" s="237"/>
      <c r="D299" s="242"/>
      <c r="E299" s="237"/>
      <c r="F299" s="237"/>
      <c r="G299" s="237"/>
      <c r="H299" s="237"/>
      <c r="I299" s="237"/>
      <c r="J299" s="237"/>
      <c r="K299" s="237"/>
      <c r="L299" s="238"/>
    </row>
    <row r="300" spans="2:14" ht="18" customHeight="1" x14ac:dyDescent="0.2">
      <c r="B300" s="236"/>
      <c r="C300" s="237"/>
      <c r="D300" s="242"/>
      <c r="E300" s="237"/>
      <c r="F300" s="237"/>
      <c r="G300" s="237"/>
      <c r="H300" s="237"/>
      <c r="I300" s="237"/>
      <c r="J300" s="237"/>
      <c r="K300" s="237"/>
      <c r="L300" s="250"/>
    </row>
    <row r="301" spans="2:14" ht="18" customHeight="1" x14ac:dyDescent="0.2">
      <c r="B301" s="236"/>
      <c r="C301" s="237"/>
      <c r="D301" s="242"/>
      <c r="E301" s="237"/>
      <c r="F301" s="237"/>
      <c r="G301" s="237"/>
      <c r="H301" s="237"/>
      <c r="I301" s="237"/>
      <c r="J301" s="237"/>
      <c r="K301" s="237"/>
      <c r="L301" s="250"/>
    </row>
    <row r="302" spans="2:14" ht="18" customHeight="1" x14ac:dyDescent="0.2">
      <c r="B302" s="236"/>
      <c r="C302" s="237"/>
      <c r="D302" s="242"/>
      <c r="E302" s="237"/>
      <c r="F302" s="237"/>
      <c r="G302" s="237"/>
      <c r="H302" s="237"/>
      <c r="I302" s="237"/>
      <c r="J302" s="237"/>
      <c r="K302" s="237"/>
      <c r="L302" s="250"/>
    </row>
    <row r="303" spans="2:14" ht="18" customHeight="1" x14ac:dyDescent="0.2">
      <c r="B303" s="236"/>
      <c r="C303" s="237"/>
      <c r="D303" s="242"/>
      <c r="E303" s="237"/>
      <c r="F303" s="237"/>
      <c r="G303" s="237"/>
      <c r="H303" s="237"/>
      <c r="I303" s="237"/>
      <c r="J303" s="237"/>
      <c r="K303" s="237"/>
      <c r="L303" s="250"/>
    </row>
    <row r="304" spans="2:14" ht="18" customHeight="1" x14ac:dyDescent="0.2">
      <c r="B304" s="236"/>
      <c r="C304" s="237"/>
      <c r="D304" s="242"/>
      <c r="E304" s="237"/>
      <c r="F304" s="237"/>
      <c r="G304" s="237"/>
      <c r="H304" s="237"/>
      <c r="I304" s="237"/>
      <c r="J304" s="237"/>
      <c r="K304" s="237"/>
      <c r="L304" s="250"/>
    </row>
    <row r="305" spans="2:14" ht="18" customHeight="1" x14ac:dyDescent="0.2">
      <c r="B305" s="236"/>
      <c r="C305" s="237"/>
      <c r="D305" s="242"/>
      <c r="E305" s="237"/>
      <c r="F305" s="237"/>
      <c r="G305" s="237"/>
      <c r="H305" s="237"/>
      <c r="I305" s="237"/>
      <c r="J305" s="237"/>
      <c r="K305" s="237"/>
      <c r="L305" s="250"/>
    </row>
    <row r="306" spans="2:14" ht="18" customHeight="1" x14ac:dyDescent="0.2">
      <c r="B306" s="236"/>
      <c r="C306" s="237"/>
      <c r="D306" s="242"/>
      <c r="E306" s="237"/>
      <c r="F306" s="237"/>
      <c r="G306" s="237"/>
      <c r="H306" s="237"/>
      <c r="I306" s="237"/>
      <c r="J306" s="237"/>
      <c r="K306" s="237"/>
      <c r="L306" s="250"/>
    </row>
    <row r="307" spans="2:14" ht="18" customHeight="1" x14ac:dyDescent="0.2">
      <c r="B307" s="236"/>
      <c r="C307" s="237"/>
      <c r="D307" s="242"/>
      <c r="E307" s="237"/>
      <c r="F307" s="237"/>
      <c r="G307" s="237"/>
      <c r="H307" s="237"/>
      <c r="I307" s="237"/>
      <c r="J307" s="237"/>
      <c r="K307" s="237"/>
      <c r="L307" s="250"/>
    </row>
    <row r="308" spans="2:14" ht="18" customHeight="1" x14ac:dyDescent="0.2">
      <c r="B308" s="236"/>
      <c r="C308" s="237"/>
      <c r="D308" s="242"/>
      <c r="E308" s="237"/>
      <c r="F308" s="237"/>
      <c r="G308" s="237"/>
      <c r="H308" s="237"/>
      <c r="I308" s="237"/>
      <c r="J308" s="237"/>
      <c r="K308" s="237"/>
      <c r="L308" s="250"/>
    </row>
    <row r="309" spans="2:14" ht="18" customHeight="1" x14ac:dyDescent="0.2">
      <c r="B309" s="236"/>
      <c r="C309" s="237"/>
      <c r="D309" s="242"/>
      <c r="E309" s="237"/>
      <c r="F309" s="237"/>
      <c r="G309" s="237"/>
      <c r="H309" s="237"/>
      <c r="I309" s="237"/>
      <c r="J309" s="237"/>
      <c r="K309" s="237"/>
      <c r="L309" s="250"/>
    </row>
    <row r="310" spans="2:14" ht="18" customHeight="1" x14ac:dyDescent="0.2">
      <c r="B310" s="236"/>
      <c r="C310" s="237"/>
      <c r="D310" s="242"/>
      <c r="E310" s="237"/>
      <c r="F310" s="237"/>
      <c r="G310" s="237"/>
      <c r="H310" s="237"/>
      <c r="I310" s="237"/>
      <c r="J310" s="237"/>
      <c r="K310" s="237"/>
      <c r="L310" s="238"/>
    </row>
    <row r="311" spans="2:14" ht="18" customHeight="1" x14ac:dyDescent="0.2">
      <c r="B311" s="236"/>
      <c r="C311" s="237"/>
      <c r="D311" s="242"/>
      <c r="E311" s="237"/>
      <c r="F311" s="237"/>
      <c r="G311" s="237"/>
      <c r="H311" s="237"/>
      <c r="I311" s="237"/>
      <c r="J311" s="237"/>
      <c r="K311" s="237"/>
      <c r="L311" s="238"/>
    </row>
    <row r="312" spans="2:14" ht="18" customHeight="1" x14ac:dyDescent="0.2">
      <c r="B312" s="236"/>
      <c r="C312" s="237"/>
      <c r="D312" s="242"/>
      <c r="E312" s="237"/>
      <c r="F312" s="237"/>
      <c r="G312" s="237"/>
      <c r="H312" s="237"/>
      <c r="I312" s="237"/>
      <c r="J312" s="237"/>
      <c r="K312" s="237"/>
      <c r="L312" s="238"/>
    </row>
    <row r="313" spans="2:14" ht="18" customHeight="1" x14ac:dyDescent="0.2">
      <c r="B313" s="236"/>
      <c r="C313" s="237"/>
      <c r="D313" s="242"/>
      <c r="E313" s="237"/>
      <c r="F313" s="237"/>
      <c r="G313" s="237"/>
      <c r="H313" s="237"/>
      <c r="I313" s="237"/>
      <c r="J313" s="237"/>
      <c r="K313" s="237"/>
      <c r="L313" s="238"/>
    </row>
    <row r="314" spans="2:14" ht="18" customHeight="1" x14ac:dyDescent="0.2">
      <c r="B314" s="236"/>
      <c r="C314" s="237"/>
      <c r="D314" s="242"/>
      <c r="E314" s="237"/>
      <c r="F314" s="237"/>
      <c r="G314" s="237"/>
      <c r="H314" s="237"/>
      <c r="I314" s="237"/>
      <c r="J314" s="237"/>
      <c r="K314" s="237"/>
      <c r="L314" s="238"/>
    </row>
    <row r="315" spans="2:14" s="175" customFormat="1" ht="4.5" customHeight="1" x14ac:dyDescent="0.2">
      <c r="B315" s="246"/>
      <c r="C315" s="247"/>
      <c r="D315" s="247"/>
      <c r="E315" s="247"/>
      <c r="F315" s="247"/>
      <c r="G315" s="247"/>
      <c r="H315" s="247"/>
      <c r="I315" s="247"/>
      <c r="J315" s="247"/>
      <c r="K315" s="247"/>
      <c r="L315" s="248"/>
    </row>
    <row r="316" spans="2:14" s="175" customFormat="1" ht="4.5" customHeight="1" x14ac:dyDescent="0.2">
      <c r="B316" s="254"/>
      <c r="C316" s="255"/>
      <c r="D316" s="255"/>
      <c r="E316" s="255"/>
      <c r="F316" s="255"/>
      <c r="G316" s="255"/>
      <c r="H316" s="255"/>
      <c r="I316" s="255"/>
      <c r="J316" s="255"/>
      <c r="K316" s="255"/>
      <c r="L316" s="256"/>
    </row>
    <row r="317" spans="2:14" s="175" customFormat="1" ht="4.5" customHeight="1" x14ac:dyDescent="0.2">
      <c r="B317" s="251"/>
      <c r="C317" s="251"/>
      <c r="D317" s="251"/>
      <c r="E317" s="251"/>
      <c r="F317" s="251"/>
      <c r="G317" s="251"/>
      <c r="H317" s="251"/>
      <c r="I317" s="251"/>
      <c r="J317" s="251"/>
      <c r="K317" s="251"/>
      <c r="L317" s="251"/>
    </row>
    <row r="318" spans="2:14" s="175" customFormat="1" ht="4.5" customHeight="1" x14ac:dyDescent="0.2">
      <c r="B318" s="255"/>
      <c r="C318" s="255"/>
      <c r="D318" s="255"/>
      <c r="E318" s="255"/>
      <c r="F318" s="255"/>
      <c r="G318" s="255"/>
      <c r="H318" s="255"/>
      <c r="I318" s="255"/>
      <c r="J318" s="255"/>
      <c r="K318" s="255"/>
      <c r="L318" s="255"/>
    </row>
    <row r="319" spans="2:14" ht="18" customHeight="1" x14ac:dyDescent="0.2">
      <c r="B319" s="17"/>
      <c r="C319" s="152" t="s">
        <v>441</v>
      </c>
      <c r="D319" s="257"/>
      <c r="E319" s="258"/>
      <c r="F319" s="258"/>
      <c r="G319" s="258"/>
      <c r="H319" s="258"/>
      <c r="I319" s="258"/>
      <c r="J319" s="258"/>
      <c r="K319" s="258"/>
      <c r="L319" s="259"/>
    </row>
    <row r="320" spans="2:14" ht="33" customHeight="1" x14ac:dyDescent="0.2">
      <c r="B320" s="374"/>
      <c r="C320" s="463" t="s">
        <v>1136</v>
      </c>
      <c r="D320" s="464"/>
      <c r="E320" s="464"/>
      <c r="F320" s="464"/>
      <c r="G320" s="464"/>
      <c r="H320" s="464"/>
      <c r="I320" s="464"/>
      <c r="J320" s="464"/>
      <c r="K320" s="465"/>
      <c r="L320" s="238"/>
      <c r="N320" s="150" t="str">
        <f>IF(AND(Activity5_Name&lt;&gt;"",output_relates_activity5=""),"Assign activity to the related output. / Priraďte aktivitu k výsledku.","")</f>
        <v/>
      </c>
    </row>
    <row r="321" spans="2:14" s="175" customFormat="1" ht="4.5" customHeight="1" x14ac:dyDescent="0.2">
      <c r="B321" s="246"/>
      <c r="C321" s="247"/>
      <c r="D321" s="247"/>
      <c r="E321" s="247"/>
      <c r="F321" s="247"/>
      <c r="G321" s="247"/>
      <c r="H321" s="247"/>
      <c r="I321" s="247"/>
      <c r="J321" s="247"/>
      <c r="K321" s="247"/>
      <c r="L321" s="248"/>
    </row>
    <row r="322" spans="2:14" ht="18" customHeight="1" x14ac:dyDescent="0.2">
      <c r="B322" s="16"/>
      <c r="C322" s="151" t="s">
        <v>763</v>
      </c>
      <c r="D322" s="242"/>
      <c r="E322" s="237"/>
      <c r="F322" s="237"/>
      <c r="G322" s="237"/>
      <c r="H322" s="237"/>
      <c r="I322" s="237"/>
      <c r="J322" s="237"/>
      <c r="K322" s="237"/>
      <c r="L322" s="238"/>
    </row>
    <row r="323" spans="2:14" ht="33" customHeight="1" x14ac:dyDescent="0.2">
      <c r="B323" s="374"/>
      <c r="C323" s="458" t="s">
        <v>967</v>
      </c>
      <c r="D323" s="459"/>
      <c r="E323" s="459"/>
      <c r="F323" s="459"/>
      <c r="G323" s="459"/>
      <c r="H323" s="51"/>
      <c r="I323" s="174"/>
      <c r="J323" s="174"/>
      <c r="K323" s="174"/>
      <c r="L323" s="238"/>
      <c r="N323" s="150" t="str">
        <f>IF(AND(LEN(output_relates_activity5)&gt;0,COUNTIF($D$20:$D$22,output_relates_activity5)=0),"Such output is not defined in point 1.4 or was removed. Takýto výsledok nie je definovaný v bode 1.4 alebo bol odstránený","")</f>
        <v/>
      </c>
    </row>
    <row r="324" spans="2:14" s="175" customFormat="1" ht="4.5" customHeight="1" x14ac:dyDescent="0.2">
      <c r="B324" s="246"/>
      <c r="C324" s="247"/>
      <c r="D324" s="247"/>
      <c r="E324" s="247"/>
      <c r="F324" s="247"/>
      <c r="G324" s="247"/>
      <c r="H324" s="247"/>
      <c r="I324" s="247"/>
      <c r="J324" s="247"/>
      <c r="K324" s="247"/>
      <c r="L324" s="248"/>
    </row>
    <row r="325" spans="2:14" ht="18" customHeight="1" x14ac:dyDescent="0.2">
      <c r="B325" s="15"/>
      <c r="C325" s="150" t="s">
        <v>442</v>
      </c>
      <c r="D325" s="249"/>
      <c r="E325" s="237"/>
      <c r="F325" s="237"/>
      <c r="G325" s="237"/>
      <c r="H325" s="237"/>
      <c r="I325" s="237"/>
      <c r="J325" s="237"/>
      <c r="K325" s="237"/>
      <c r="L325" s="238"/>
    </row>
    <row r="326" spans="2:14" s="175" customFormat="1" ht="4.5" customHeight="1" x14ac:dyDescent="0.2">
      <c r="B326" s="246"/>
      <c r="C326" s="247"/>
      <c r="D326" s="247"/>
      <c r="E326" s="247"/>
      <c r="F326" s="247"/>
      <c r="G326" s="247"/>
      <c r="H326" s="247"/>
      <c r="I326" s="247"/>
      <c r="J326" s="247"/>
      <c r="K326" s="247"/>
      <c r="L326" s="248"/>
    </row>
    <row r="327" spans="2:14" ht="18" customHeight="1" x14ac:dyDescent="0.2">
      <c r="B327" s="236"/>
      <c r="C327" s="237"/>
      <c r="D327" s="242"/>
      <c r="E327" s="237"/>
      <c r="F327" s="237"/>
      <c r="G327" s="237"/>
      <c r="H327" s="237"/>
      <c r="I327" s="237"/>
      <c r="J327" s="237"/>
      <c r="K327" s="237"/>
      <c r="L327" s="238"/>
    </row>
    <row r="328" spans="2:14" ht="18" customHeight="1" x14ac:dyDescent="0.2">
      <c r="B328" s="236"/>
      <c r="C328" s="237"/>
      <c r="D328" s="242"/>
      <c r="E328" s="237"/>
      <c r="F328" s="237"/>
      <c r="G328" s="237"/>
      <c r="H328" s="237"/>
      <c r="I328" s="237"/>
      <c r="J328" s="237"/>
      <c r="K328" s="237"/>
      <c r="L328" s="238"/>
    </row>
    <row r="329" spans="2:14" ht="18" customHeight="1" x14ac:dyDescent="0.2">
      <c r="B329" s="236"/>
      <c r="C329" s="237"/>
      <c r="D329" s="242"/>
      <c r="E329" s="237"/>
      <c r="F329" s="237"/>
      <c r="G329" s="237"/>
      <c r="H329" s="237"/>
      <c r="I329" s="237"/>
      <c r="J329" s="237"/>
      <c r="K329" s="237"/>
      <c r="L329" s="238"/>
    </row>
    <row r="330" spans="2:14" ht="18" customHeight="1" x14ac:dyDescent="0.2">
      <c r="B330" s="236"/>
      <c r="C330" s="237"/>
      <c r="D330" s="242"/>
      <c r="E330" s="237"/>
      <c r="F330" s="237"/>
      <c r="G330" s="237"/>
      <c r="H330" s="237"/>
      <c r="I330" s="237"/>
      <c r="J330" s="237"/>
      <c r="K330" s="237"/>
      <c r="L330" s="250"/>
    </row>
    <row r="331" spans="2:14" ht="18" customHeight="1" x14ac:dyDescent="0.2">
      <c r="B331" s="236"/>
      <c r="C331" s="237"/>
      <c r="D331" s="242"/>
      <c r="E331" s="237"/>
      <c r="F331" s="237"/>
      <c r="G331" s="237"/>
      <c r="H331" s="237"/>
      <c r="I331" s="237"/>
      <c r="J331" s="237"/>
      <c r="K331" s="237"/>
      <c r="L331" s="250"/>
    </row>
    <row r="332" spans="2:14" ht="18" customHeight="1" x14ac:dyDescent="0.2">
      <c r="B332" s="236"/>
      <c r="C332" s="237"/>
      <c r="D332" s="242"/>
      <c r="E332" s="237"/>
      <c r="F332" s="237"/>
      <c r="G332" s="237"/>
      <c r="H332" s="237"/>
      <c r="I332" s="237"/>
      <c r="J332" s="237"/>
      <c r="K332" s="237"/>
      <c r="L332" s="250"/>
    </row>
    <row r="333" spans="2:14" ht="18" customHeight="1" x14ac:dyDescent="0.2">
      <c r="B333" s="236"/>
      <c r="C333" s="237"/>
      <c r="D333" s="242"/>
      <c r="E333" s="237"/>
      <c r="F333" s="237"/>
      <c r="G333" s="237"/>
      <c r="H333" s="237"/>
      <c r="I333" s="237"/>
      <c r="J333" s="237"/>
      <c r="K333" s="237"/>
      <c r="L333" s="250"/>
    </row>
    <row r="334" spans="2:14" ht="18" customHeight="1" x14ac:dyDescent="0.2">
      <c r="B334" s="236"/>
      <c r="C334" s="237"/>
      <c r="D334" s="242"/>
      <c r="E334" s="237"/>
      <c r="F334" s="237"/>
      <c r="G334" s="237"/>
      <c r="H334" s="237"/>
      <c r="I334" s="237"/>
      <c r="J334" s="237"/>
      <c r="K334" s="237"/>
      <c r="L334" s="250"/>
    </row>
    <row r="335" spans="2:14" ht="18" customHeight="1" x14ac:dyDescent="0.2">
      <c r="B335" s="236"/>
      <c r="C335" s="237"/>
      <c r="D335" s="242"/>
      <c r="E335" s="237"/>
      <c r="F335" s="237"/>
      <c r="G335" s="237"/>
      <c r="H335" s="237"/>
      <c r="I335" s="237"/>
      <c r="J335" s="237"/>
      <c r="K335" s="237"/>
      <c r="L335" s="250"/>
    </row>
    <row r="336" spans="2:14" ht="18" customHeight="1" x14ac:dyDescent="0.2">
      <c r="B336" s="236"/>
      <c r="C336" s="237"/>
      <c r="D336" s="242"/>
      <c r="E336" s="237"/>
      <c r="F336" s="237"/>
      <c r="G336" s="237"/>
      <c r="H336" s="237"/>
      <c r="I336" s="237"/>
      <c r="J336" s="237"/>
      <c r="K336" s="237"/>
      <c r="L336" s="250"/>
    </row>
    <row r="337" spans="2:14" ht="18" customHeight="1" x14ac:dyDescent="0.2">
      <c r="B337" s="236"/>
      <c r="C337" s="237"/>
      <c r="D337" s="242"/>
      <c r="E337" s="237"/>
      <c r="F337" s="237"/>
      <c r="G337" s="237"/>
      <c r="H337" s="237"/>
      <c r="I337" s="237"/>
      <c r="J337" s="237"/>
      <c r="K337" s="237"/>
      <c r="L337" s="250"/>
    </row>
    <row r="338" spans="2:14" ht="18" customHeight="1" x14ac:dyDescent="0.2">
      <c r="B338" s="236"/>
      <c r="C338" s="237"/>
      <c r="D338" s="242"/>
      <c r="E338" s="237"/>
      <c r="F338" s="237"/>
      <c r="G338" s="237"/>
      <c r="H338" s="237"/>
      <c r="I338" s="237"/>
      <c r="J338" s="237"/>
      <c r="K338" s="237"/>
      <c r="L338" s="250"/>
    </row>
    <row r="339" spans="2:14" ht="18" customHeight="1" x14ac:dyDescent="0.2">
      <c r="B339" s="236"/>
      <c r="C339" s="237"/>
      <c r="D339" s="242"/>
      <c r="E339" s="237"/>
      <c r="F339" s="237"/>
      <c r="G339" s="237"/>
      <c r="H339" s="237"/>
      <c r="I339" s="237"/>
      <c r="J339" s="237"/>
      <c r="K339" s="237"/>
      <c r="L339" s="250"/>
    </row>
    <row r="340" spans="2:14" ht="18" customHeight="1" x14ac:dyDescent="0.2">
      <c r="B340" s="236"/>
      <c r="C340" s="237"/>
      <c r="D340" s="242"/>
      <c r="E340" s="237"/>
      <c r="F340" s="237"/>
      <c r="G340" s="237"/>
      <c r="H340" s="237"/>
      <c r="I340" s="237"/>
      <c r="J340" s="237"/>
      <c r="K340" s="237"/>
      <c r="L340" s="238"/>
    </row>
    <row r="341" spans="2:14" ht="18" customHeight="1" x14ac:dyDescent="0.2">
      <c r="B341" s="236"/>
      <c r="C341" s="237"/>
      <c r="D341" s="242"/>
      <c r="E341" s="237"/>
      <c r="F341" s="237"/>
      <c r="G341" s="237"/>
      <c r="H341" s="237"/>
      <c r="I341" s="237"/>
      <c r="J341" s="237"/>
      <c r="K341" s="237"/>
      <c r="L341" s="238"/>
    </row>
    <row r="342" spans="2:14" ht="18" customHeight="1" x14ac:dyDescent="0.2">
      <c r="B342" s="236"/>
      <c r="C342" s="237"/>
      <c r="D342" s="242"/>
      <c r="E342" s="237"/>
      <c r="F342" s="237"/>
      <c r="G342" s="237"/>
      <c r="H342" s="237"/>
      <c r="I342" s="237"/>
      <c r="J342" s="237"/>
      <c r="K342" s="237"/>
      <c r="L342" s="238"/>
    </row>
    <row r="343" spans="2:14" ht="18" customHeight="1" x14ac:dyDescent="0.2">
      <c r="B343" s="236"/>
      <c r="C343" s="237"/>
      <c r="D343" s="242"/>
      <c r="E343" s="237"/>
      <c r="F343" s="237"/>
      <c r="G343" s="237"/>
      <c r="H343" s="237"/>
      <c r="I343" s="237"/>
      <c r="J343" s="237"/>
      <c r="K343" s="237"/>
      <c r="L343" s="238"/>
    </row>
    <row r="344" spans="2:14" s="175" customFormat="1" ht="4.5" customHeight="1" x14ac:dyDescent="0.2">
      <c r="B344" s="246"/>
      <c r="C344" s="247"/>
      <c r="D344" s="247"/>
      <c r="E344" s="247"/>
      <c r="F344" s="247"/>
      <c r="G344" s="247"/>
      <c r="H344" s="247"/>
      <c r="I344" s="247"/>
      <c r="J344" s="247"/>
      <c r="K344" s="247"/>
      <c r="L344" s="248"/>
    </row>
    <row r="345" spans="2:14" ht="18" customHeight="1" x14ac:dyDescent="0.2">
      <c r="B345" s="16"/>
      <c r="C345" s="151" t="s">
        <v>443</v>
      </c>
      <c r="D345" s="242"/>
      <c r="E345" s="237"/>
      <c r="F345" s="237"/>
      <c r="G345" s="237"/>
      <c r="H345" s="237"/>
      <c r="I345" s="237"/>
      <c r="J345" s="237"/>
      <c r="K345" s="237"/>
      <c r="L345" s="238"/>
    </row>
    <row r="346" spans="2:14" ht="33" customHeight="1" x14ac:dyDescent="0.2">
      <c r="B346" s="374"/>
      <c r="C346" s="463" t="s">
        <v>1137</v>
      </c>
      <c r="D346" s="464"/>
      <c r="E346" s="464"/>
      <c r="F346" s="464"/>
      <c r="G346" s="464"/>
      <c r="H346" s="464"/>
      <c r="I346" s="464"/>
      <c r="J346" s="464"/>
      <c r="K346" s="465"/>
      <c r="L346" s="238"/>
      <c r="N346" s="150" t="str">
        <f>IF(AND(Activity6_Name&lt;&gt;"",output_relates_activity6=""),"Assign activity to the related output. / Priraďte aktivitu k výsledku.","")</f>
        <v/>
      </c>
    </row>
    <row r="347" spans="2:14" s="175" customFormat="1" ht="4.5" customHeight="1" x14ac:dyDescent="0.2">
      <c r="B347" s="246"/>
      <c r="C347" s="247"/>
      <c r="D347" s="247"/>
      <c r="E347" s="247"/>
      <c r="F347" s="247"/>
      <c r="G347" s="247"/>
      <c r="H347" s="247"/>
      <c r="I347" s="247"/>
      <c r="J347" s="247"/>
      <c r="K347" s="247"/>
      <c r="L347" s="248"/>
    </row>
    <row r="348" spans="2:14" ht="18" customHeight="1" x14ac:dyDescent="0.2">
      <c r="B348" s="16"/>
      <c r="C348" s="151" t="s">
        <v>763</v>
      </c>
      <c r="D348" s="242"/>
      <c r="E348" s="237"/>
      <c r="F348" s="237"/>
      <c r="G348" s="237"/>
      <c r="H348" s="237"/>
      <c r="I348" s="237"/>
      <c r="J348" s="237"/>
      <c r="K348" s="237"/>
      <c r="L348" s="238"/>
    </row>
    <row r="349" spans="2:14" ht="33" customHeight="1" x14ac:dyDescent="0.2">
      <c r="B349" s="374"/>
      <c r="C349" s="458" t="s">
        <v>967</v>
      </c>
      <c r="D349" s="459"/>
      <c r="E349" s="459"/>
      <c r="F349" s="459"/>
      <c r="G349" s="459"/>
      <c r="H349" s="51"/>
      <c r="I349" s="174"/>
      <c r="J349" s="174"/>
      <c r="K349" s="174"/>
      <c r="L349" s="238"/>
      <c r="N349" s="150" t="str">
        <f>IF(AND(LEN(output_relates_activity6)&gt;0,COUNTIF($D$20:$D$22,output_relates_activity6)=0),"Such output is not defined in point 1.4 or was removed. Takýto výsledok nie je definovaný v bode 1.4 alebo bol odstránený","")</f>
        <v/>
      </c>
    </row>
    <row r="350" spans="2:14" s="175" customFormat="1" ht="4.5" customHeight="1" x14ac:dyDescent="0.2">
      <c r="B350" s="246"/>
      <c r="C350" s="247"/>
      <c r="D350" s="247"/>
      <c r="E350" s="247"/>
      <c r="F350" s="247"/>
      <c r="G350" s="247"/>
      <c r="H350" s="247"/>
      <c r="I350" s="247"/>
      <c r="J350" s="247"/>
      <c r="K350" s="247"/>
      <c r="L350" s="248"/>
    </row>
    <row r="351" spans="2:14" ht="18" customHeight="1" x14ac:dyDescent="0.2">
      <c r="B351" s="15"/>
      <c r="C351" s="150" t="s">
        <v>444</v>
      </c>
      <c r="D351" s="249"/>
      <c r="E351" s="237"/>
      <c r="F351" s="237"/>
      <c r="G351" s="237"/>
      <c r="H351" s="237"/>
      <c r="I351" s="237"/>
      <c r="J351" s="237"/>
      <c r="K351" s="237"/>
      <c r="L351" s="238"/>
    </row>
    <row r="352" spans="2:14" s="175" customFormat="1" ht="4.5" customHeight="1" x14ac:dyDescent="0.2">
      <c r="B352" s="246"/>
      <c r="C352" s="247"/>
      <c r="D352" s="247"/>
      <c r="E352" s="247"/>
      <c r="F352" s="247"/>
      <c r="G352" s="247"/>
      <c r="H352" s="247"/>
      <c r="I352" s="247"/>
      <c r="J352" s="247"/>
      <c r="K352" s="247"/>
      <c r="L352" s="248"/>
    </row>
    <row r="353" spans="2:12" ht="18" customHeight="1" x14ac:dyDescent="0.2">
      <c r="B353" s="236"/>
      <c r="C353" s="237"/>
      <c r="D353" s="242"/>
      <c r="E353" s="237"/>
      <c r="F353" s="237"/>
      <c r="G353" s="237"/>
      <c r="H353" s="237"/>
      <c r="I353" s="237"/>
      <c r="J353" s="237"/>
      <c r="K353" s="237"/>
      <c r="L353" s="238"/>
    </row>
    <row r="354" spans="2:12" ht="18" customHeight="1" x14ac:dyDescent="0.2">
      <c r="B354" s="236"/>
      <c r="C354" s="237"/>
      <c r="D354" s="242"/>
      <c r="E354" s="237"/>
      <c r="F354" s="237"/>
      <c r="G354" s="237"/>
      <c r="H354" s="237"/>
      <c r="I354" s="237"/>
      <c r="J354" s="237"/>
      <c r="K354" s="237"/>
      <c r="L354" s="238"/>
    </row>
    <row r="355" spans="2:12" ht="18" customHeight="1" x14ac:dyDescent="0.2">
      <c r="B355" s="236"/>
      <c r="C355" s="237"/>
      <c r="D355" s="242"/>
      <c r="E355" s="237"/>
      <c r="F355" s="237"/>
      <c r="G355" s="237"/>
      <c r="H355" s="237"/>
      <c r="I355" s="237"/>
      <c r="J355" s="237"/>
      <c r="K355" s="237"/>
      <c r="L355" s="250"/>
    </row>
    <row r="356" spans="2:12" ht="18" customHeight="1" x14ac:dyDescent="0.2">
      <c r="B356" s="236"/>
      <c r="C356" s="237"/>
      <c r="D356" s="242"/>
      <c r="E356" s="237"/>
      <c r="F356" s="237"/>
      <c r="G356" s="237"/>
      <c r="H356" s="237"/>
      <c r="I356" s="237"/>
      <c r="J356" s="237"/>
      <c r="K356" s="237"/>
      <c r="L356" s="250"/>
    </row>
    <row r="357" spans="2:12" ht="18" customHeight="1" x14ac:dyDescent="0.2">
      <c r="B357" s="236"/>
      <c r="C357" s="237"/>
      <c r="D357" s="242"/>
      <c r="E357" s="237"/>
      <c r="F357" s="237"/>
      <c r="G357" s="237"/>
      <c r="H357" s="237"/>
      <c r="I357" s="237"/>
      <c r="J357" s="237"/>
      <c r="K357" s="237"/>
      <c r="L357" s="250"/>
    </row>
    <row r="358" spans="2:12" ht="18" customHeight="1" x14ac:dyDescent="0.2">
      <c r="B358" s="236"/>
      <c r="C358" s="237"/>
      <c r="D358" s="242"/>
      <c r="E358" s="237"/>
      <c r="F358" s="237"/>
      <c r="G358" s="237"/>
      <c r="H358" s="237"/>
      <c r="I358" s="237"/>
      <c r="J358" s="237"/>
      <c r="K358" s="237"/>
      <c r="L358" s="250"/>
    </row>
    <row r="359" spans="2:12" ht="18" customHeight="1" x14ac:dyDescent="0.2">
      <c r="B359" s="236"/>
      <c r="C359" s="237"/>
      <c r="D359" s="242"/>
      <c r="E359" s="237"/>
      <c r="F359" s="237"/>
      <c r="G359" s="237"/>
      <c r="H359" s="237"/>
      <c r="I359" s="237"/>
      <c r="J359" s="237"/>
      <c r="K359" s="237"/>
      <c r="L359" s="250"/>
    </row>
    <row r="360" spans="2:12" ht="18" customHeight="1" x14ac:dyDescent="0.2">
      <c r="B360" s="236"/>
      <c r="C360" s="237"/>
      <c r="D360" s="242"/>
      <c r="E360" s="237"/>
      <c r="F360" s="237"/>
      <c r="G360" s="237"/>
      <c r="H360" s="237"/>
      <c r="I360" s="237"/>
      <c r="J360" s="237"/>
      <c r="K360" s="237"/>
      <c r="L360" s="250"/>
    </row>
    <row r="361" spans="2:12" ht="18" customHeight="1" x14ac:dyDescent="0.2">
      <c r="B361" s="236"/>
      <c r="C361" s="237"/>
      <c r="D361" s="242"/>
      <c r="E361" s="237"/>
      <c r="F361" s="237"/>
      <c r="G361" s="237"/>
      <c r="H361" s="237"/>
      <c r="I361" s="237"/>
      <c r="J361" s="237"/>
      <c r="K361" s="237"/>
      <c r="L361" s="250"/>
    </row>
    <row r="362" spans="2:12" ht="18" customHeight="1" x14ac:dyDescent="0.2">
      <c r="B362" s="236"/>
      <c r="C362" s="237"/>
      <c r="D362" s="242"/>
      <c r="E362" s="237"/>
      <c r="F362" s="237"/>
      <c r="G362" s="237"/>
      <c r="H362" s="237"/>
      <c r="I362" s="237"/>
      <c r="J362" s="237"/>
      <c r="K362" s="237"/>
      <c r="L362" s="250"/>
    </row>
    <row r="363" spans="2:12" ht="18" customHeight="1" x14ac:dyDescent="0.2">
      <c r="B363" s="236"/>
      <c r="C363" s="237"/>
      <c r="D363" s="242"/>
      <c r="E363" s="237"/>
      <c r="F363" s="237"/>
      <c r="G363" s="237"/>
      <c r="H363" s="237"/>
      <c r="I363" s="237"/>
      <c r="J363" s="237"/>
      <c r="K363" s="237"/>
      <c r="L363" s="250"/>
    </row>
    <row r="364" spans="2:12" ht="18" customHeight="1" x14ac:dyDescent="0.2">
      <c r="B364" s="236"/>
      <c r="C364" s="237"/>
      <c r="D364" s="242"/>
      <c r="E364" s="237"/>
      <c r="F364" s="237"/>
      <c r="G364" s="237"/>
      <c r="H364" s="237"/>
      <c r="I364" s="237"/>
      <c r="J364" s="237"/>
      <c r="K364" s="237"/>
      <c r="L364" s="250"/>
    </row>
    <row r="365" spans="2:12" ht="18" customHeight="1" x14ac:dyDescent="0.2">
      <c r="B365" s="236"/>
      <c r="C365" s="237"/>
      <c r="D365" s="242"/>
      <c r="E365" s="237"/>
      <c r="F365" s="237"/>
      <c r="G365" s="237"/>
      <c r="H365" s="237"/>
      <c r="I365" s="237"/>
      <c r="J365" s="237"/>
      <c r="K365" s="237"/>
      <c r="L365" s="238"/>
    </row>
    <row r="366" spans="2:12" ht="18" customHeight="1" x14ac:dyDescent="0.2">
      <c r="B366" s="236"/>
      <c r="C366" s="237"/>
      <c r="D366" s="242"/>
      <c r="E366" s="237"/>
      <c r="F366" s="237"/>
      <c r="G366" s="237"/>
      <c r="H366" s="237"/>
      <c r="I366" s="237"/>
      <c r="J366" s="237"/>
      <c r="K366" s="237"/>
      <c r="L366" s="238"/>
    </row>
    <row r="367" spans="2:12" ht="18" customHeight="1" x14ac:dyDescent="0.2">
      <c r="B367" s="236"/>
      <c r="C367" s="237"/>
      <c r="D367" s="242"/>
      <c r="E367" s="237"/>
      <c r="F367" s="237"/>
      <c r="G367" s="237"/>
      <c r="H367" s="237"/>
      <c r="I367" s="237"/>
      <c r="J367" s="237"/>
      <c r="K367" s="237"/>
      <c r="L367" s="238"/>
    </row>
    <row r="368" spans="2:12" ht="18" customHeight="1" x14ac:dyDescent="0.2">
      <c r="B368" s="236"/>
      <c r="C368" s="237"/>
      <c r="D368" s="242"/>
      <c r="E368" s="237"/>
      <c r="F368" s="237"/>
      <c r="G368" s="237"/>
      <c r="H368" s="237"/>
      <c r="I368" s="237"/>
      <c r="J368" s="237"/>
      <c r="K368" s="237"/>
      <c r="L368" s="238"/>
    </row>
    <row r="369" spans="2:14" ht="18" customHeight="1" x14ac:dyDescent="0.2">
      <c r="B369" s="236"/>
      <c r="C369" s="237"/>
      <c r="D369" s="242"/>
      <c r="E369" s="237"/>
      <c r="F369" s="237"/>
      <c r="G369" s="237"/>
      <c r="H369" s="237"/>
      <c r="I369" s="237"/>
      <c r="J369" s="237"/>
      <c r="K369" s="237"/>
      <c r="L369" s="238"/>
    </row>
    <row r="370" spans="2:14" s="175" customFormat="1" ht="4.5" customHeight="1" x14ac:dyDescent="0.2">
      <c r="B370" s="246"/>
      <c r="C370" s="247"/>
      <c r="D370" s="247"/>
      <c r="E370" s="247"/>
      <c r="F370" s="247"/>
      <c r="G370" s="247"/>
      <c r="H370" s="247"/>
      <c r="I370" s="247"/>
      <c r="J370" s="247"/>
      <c r="K370" s="247"/>
      <c r="L370" s="248"/>
    </row>
    <row r="371" spans="2:14" s="175" customFormat="1" ht="4.5" customHeight="1" x14ac:dyDescent="0.2">
      <c r="B371" s="251"/>
      <c r="C371" s="251"/>
      <c r="D371" s="251"/>
      <c r="E371" s="251"/>
      <c r="F371" s="251"/>
      <c r="G371" s="251"/>
      <c r="H371" s="251"/>
      <c r="I371" s="251"/>
      <c r="J371" s="251"/>
      <c r="K371" s="251"/>
      <c r="L371" s="251"/>
    </row>
    <row r="372" spans="2:14" s="169" customFormat="1" ht="4.5" customHeight="1" x14ac:dyDescent="0.2"/>
    <row r="373" spans="2:14" s="175" customFormat="1" ht="4.5" customHeight="1" x14ac:dyDescent="0.2">
      <c r="B373" s="252"/>
      <c r="C373" s="251"/>
      <c r="D373" s="251"/>
      <c r="E373" s="251"/>
      <c r="F373" s="251"/>
      <c r="G373" s="251"/>
      <c r="H373" s="251"/>
      <c r="I373" s="251"/>
      <c r="J373" s="251"/>
      <c r="K373" s="251"/>
      <c r="L373" s="253"/>
    </row>
    <row r="374" spans="2:14" ht="18" customHeight="1" x14ac:dyDescent="0.2">
      <c r="B374" s="16"/>
      <c r="C374" s="151" t="s">
        <v>445</v>
      </c>
      <c r="D374" s="242"/>
      <c r="E374" s="237"/>
      <c r="F374" s="237"/>
      <c r="G374" s="237"/>
      <c r="H374" s="237"/>
      <c r="I374" s="237"/>
      <c r="J374" s="237"/>
      <c r="K374" s="237"/>
      <c r="L374" s="238"/>
    </row>
    <row r="375" spans="2:14" ht="33" customHeight="1" x14ac:dyDescent="0.2">
      <c r="B375" s="374"/>
      <c r="C375" s="463" t="s">
        <v>1138</v>
      </c>
      <c r="D375" s="464"/>
      <c r="E375" s="464"/>
      <c r="F375" s="464"/>
      <c r="G375" s="464"/>
      <c r="H375" s="464"/>
      <c r="I375" s="464"/>
      <c r="J375" s="464"/>
      <c r="K375" s="465"/>
      <c r="L375" s="238"/>
      <c r="N375" s="150" t="str">
        <f>IF(AND(Activity7_Name&lt;&gt;"",output_relates_activity7=""),"Assign activity to the related output. / Priraďte aktivitu k výsledku.","")</f>
        <v/>
      </c>
    </row>
    <row r="376" spans="2:14" s="175" customFormat="1" ht="4.5" customHeight="1" x14ac:dyDescent="0.2">
      <c r="B376" s="246"/>
      <c r="C376" s="247"/>
      <c r="D376" s="247"/>
      <c r="E376" s="247"/>
      <c r="F376" s="247"/>
      <c r="G376" s="247"/>
      <c r="H376" s="247"/>
      <c r="I376" s="247"/>
      <c r="J376" s="247"/>
      <c r="K376" s="247"/>
      <c r="L376" s="248"/>
    </row>
    <row r="377" spans="2:14" ht="18" customHeight="1" x14ac:dyDescent="0.2">
      <c r="B377" s="16"/>
      <c r="C377" s="151" t="s">
        <v>763</v>
      </c>
      <c r="D377" s="242"/>
      <c r="E377" s="237"/>
      <c r="F377" s="237"/>
      <c r="G377" s="237"/>
      <c r="H377" s="237"/>
      <c r="I377" s="237"/>
      <c r="J377" s="237"/>
      <c r="K377" s="237"/>
      <c r="L377" s="238"/>
    </row>
    <row r="378" spans="2:14" ht="33" customHeight="1" x14ac:dyDescent="0.2">
      <c r="B378" s="374"/>
      <c r="C378" s="458" t="s">
        <v>967</v>
      </c>
      <c r="D378" s="459"/>
      <c r="E378" s="459"/>
      <c r="F378" s="459"/>
      <c r="G378" s="459"/>
      <c r="H378" s="51"/>
      <c r="I378" s="174"/>
      <c r="J378" s="174"/>
      <c r="K378" s="174"/>
      <c r="L378" s="238"/>
      <c r="N378" s="150" t="str">
        <f>IF(AND(LEN(output_relates_activity7)&gt;0,COUNTIF($D$20:$D$22,output_relates_activity7)=0),"Such output is not defined in point 1.4 or was removed. Takýto výsledok nie je definovaný v bode 1.4 alebo bol odstránený","")</f>
        <v/>
      </c>
    </row>
    <row r="379" spans="2:14" s="175" customFormat="1" ht="4.5" customHeight="1" x14ac:dyDescent="0.2">
      <c r="B379" s="246"/>
      <c r="C379" s="247"/>
      <c r="D379" s="247"/>
      <c r="E379" s="247"/>
      <c r="F379" s="247"/>
      <c r="G379" s="247"/>
      <c r="H379" s="247"/>
      <c r="I379" s="247"/>
      <c r="J379" s="247"/>
      <c r="K379" s="247"/>
      <c r="L379" s="248"/>
    </row>
    <row r="380" spans="2:14" ht="18" customHeight="1" x14ac:dyDescent="0.2">
      <c r="B380" s="15"/>
      <c r="C380" s="150" t="s">
        <v>446</v>
      </c>
      <c r="D380" s="249"/>
      <c r="E380" s="237"/>
      <c r="F380" s="237"/>
      <c r="G380" s="237"/>
      <c r="H380" s="237"/>
      <c r="I380" s="237"/>
      <c r="J380" s="237"/>
      <c r="K380" s="237"/>
      <c r="L380" s="238"/>
    </row>
    <row r="381" spans="2:14" s="175" customFormat="1" ht="4.5" customHeight="1" x14ac:dyDescent="0.2">
      <c r="B381" s="246"/>
      <c r="C381" s="247"/>
      <c r="D381" s="247"/>
      <c r="E381" s="247"/>
      <c r="F381" s="247"/>
      <c r="G381" s="247"/>
      <c r="H381" s="247"/>
      <c r="I381" s="247"/>
      <c r="J381" s="247"/>
      <c r="K381" s="247"/>
      <c r="L381" s="248"/>
    </row>
    <row r="382" spans="2:14" ht="18" customHeight="1" x14ac:dyDescent="0.2">
      <c r="B382" s="236"/>
      <c r="C382" s="237"/>
      <c r="D382" s="242"/>
      <c r="E382" s="237"/>
      <c r="F382" s="237"/>
      <c r="G382" s="237"/>
      <c r="H382" s="237"/>
      <c r="I382" s="237"/>
      <c r="J382" s="237"/>
      <c r="K382" s="237"/>
      <c r="L382" s="238"/>
    </row>
    <row r="383" spans="2:14" ht="18" customHeight="1" x14ac:dyDescent="0.2">
      <c r="B383" s="236"/>
      <c r="C383" s="237"/>
      <c r="D383" s="242"/>
      <c r="E383" s="237"/>
      <c r="F383" s="237"/>
      <c r="G383" s="237"/>
      <c r="H383" s="237"/>
      <c r="I383" s="237"/>
      <c r="J383" s="237"/>
      <c r="K383" s="237"/>
      <c r="L383" s="238"/>
    </row>
    <row r="384" spans="2:14" ht="18" customHeight="1" x14ac:dyDescent="0.2">
      <c r="B384" s="236"/>
      <c r="C384" s="237"/>
      <c r="D384" s="242"/>
      <c r="E384" s="237"/>
      <c r="F384" s="237"/>
      <c r="G384" s="237"/>
      <c r="H384" s="237"/>
      <c r="I384" s="237"/>
      <c r="J384" s="237"/>
      <c r="K384" s="237"/>
      <c r="L384" s="250"/>
    </row>
    <row r="385" spans="2:12" ht="18" customHeight="1" x14ac:dyDescent="0.2">
      <c r="B385" s="236"/>
      <c r="C385" s="237"/>
      <c r="D385" s="242"/>
      <c r="E385" s="237"/>
      <c r="F385" s="237"/>
      <c r="G385" s="237"/>
      <c r="H385" s="237"/>
      <c r="I385" s="237"/>
      <c r="J385" s="237"/>
      <c r="K385" s="237"/>
      <c r="L385" s="250"/>
    </row>
    <row r="386" spans="2:12" ht="18" customHeight="1" x14ac:dyDescent="0.2">
      <c r="B386" s="236"/>
      <c r="C386" s="237"/>
      <c r="D386" s="242"/>
      <c r="E386" s="237"/>
      <c r="F386" s="237"/>
      <c r="G386" s="237"/>
      <c r="H386" s="237"/>
      <c r="I386" s="237"/>
      <c r="J386" s="237"/>
      <c r="K386" s="237"/>
      <c r="L386" s="250"/>
    </row>
    <row r="387" spans="2:12" ht="18" customHeight="1" x14ac:dyDescent="0.2">
      <c r="B387" s="236"/>
      <c r="C387" s="237"/>
      <c r="D387" s="242"/>
      <c r="E387" s="237"/>
      <c r="F387" s="237"/>
      <c r="G387" s="237"/>
      <c r="H387" s="237"/>
      <c r="I387" s="237"/>
      <c r="J387" s="237"/>
      <c r="K387" s="237"/>
      <c r="L387" s="250"/>
    </row>
    <row r="388" spans="2:12" ht="18" customHeight="1" x14ac:dyDescent="0.2">
      <c r="B388" s="236"/>
      <c r="C388" s="237"/>
      <c r="D388" s="242"/>
      <c r="E388" s="237"/>
      <c r="F388" s="237"/>
      <c r="G388" s="237"/>
      <c r="H388" s="237"/>
      <c r="I388" s="237"/>
      <c r="J388" s="237"/>
      <c r="K388" s="237"/>
      <c r="L388" s="250"/>
    </row>
    <row r="389" spans="2:12" ht="18" customHeight="1" x14ac:dyDescent="0.2">
      <c r="B389" s="236"/>
      <c r="C389" s="237"/>
      <c r="D389" s="242"/>
      <c r="E389" s="237"/>
      <c r="F389" s="237"/>
      <c r="G389" s="237"/>
      <c r="H389" s="237"/>
      <c r="I389" s="237"/>
      <c r="J389" s="237"/>
      <c r="K389" s="237"/>
      <c r="L389" s="250"/>
    </row>
    <row r="390" spans="2:12" ht="18" customHeight="1" x14ac:dyDescent="0.2">
      <c r="B390" s="236"/>
      <c r="C390" s="237"/>
      <c r="D390" s="242"/>
      <c r="E390" s="237"/>
      <c r="F390" s="237"/>
      <c r="G390" s="237"/>
      <c r="H390" s="237"/>
      <c r="I390" s="237"/>
      <c r="J390" s="237"/>
      <c r="K390" s="237"/>
      <c r="L390" s="250"/>
    </row>
    <row r="391" spans="2:12" ht="18" customHeight="1" x14ac:dyDescent="0.2">
      <c r="B391" s="236"/>
      <c r="C391" s="237"/>
      <c r="D391" s="242"/>
      <c r="E391" s="237"/>
      <c r="F391" s="237"/>
      <c r="G391" s="237"/>
      <c r="H391" s="237"/>
      <c r="I391" s="237"/>
      <c r="J391" s="237"/>
      <c r="K391" s="237"/>
      <c r="L391" s="250"/>
    </row>
    <row r="392" spans="2:12" ht="18" customHeight="1" x14ac:dyDescent="0.2">
      <c r="B392" s="236"/>
      <c r="C392" s="237"/>
      <c r="D392" s="242"/>
      <c r="E392" s="237"/>
      <c r="F392" s="237"/>
      <c r="G392" s="237"/>
      <c r="H392" s="237"/>
      <c r="I392" s="237"/>
      <c r="J392" s="237"/>
      <c r="K392" s="237"/>
      <c r="L392" s="250"/>
    </row>
    <row r="393" spans="2:12" ht="18" customHeight="1" x14ac:dyDescent="0.2">
      <c r="B393" s="236"/>
      <c r="C393" s="237"/>
      <c r="D393" s="242"/>
      <c r="E393" s="237"/>
      <c r="F393" s="237"/>
      <c r="G393" s="237"/>
      <c r="H393" s="237"/>
      <c r="I393" s="237"/>
      <c r="J393" s="237"/>
      <c r="K393" s="237"/>
      <c r="L393" s="250"/>
    </row>
    <row r="394" spans="2:12" ht="18" customHeight="1" x14ac:dyDescent="0.2">
      <c r="B394" s="236"/>
      <c r="C394" s="237"/>
      <c r="D394" s="242"/>
      <c r="E394" s="237"/>
      <c r="F394" s="237"/>
      <c r="G394" s="237"/>
      <c r="H394" s="237"/>
      <c r="I394" s="237"/>
      <c r="J394" s="237"/>
      <c r="K394" s="237"/>
      <c r="L394" s="238"/>
    </row>
    <row r="395" spans="2:12" ht="18" customHeight="1" x14ac:dyDescent="0.2">
      <c r="B395" s="236"/>
      <c r="C395" s="237"/>
      <c r="D395" s="242"/>
      <c r="E395" s="237"/>
      <c r="F395" s="237"/>
      <c r="G395" s="237"/>
      <c r="H395" s="237"/>
      <c r="I395" s="237"/>
      <c r="J395" s="237"/>
      <c r="K395" s="237"/>
      <c r="L395" s="238"/>
    </row>
    <row r="396" spans="2:12" ht="18" customHeight="1" x14ac:dyDescent="0.2">
      <c r="B396" s="236"/>
      <c r="C396" s="237"/>
      <c r="D396" s="242"/>
      <c r="E396" s="237"/>
      <c r="F396" s="237"/>
      <c r="G396" s="237"/>
      <c r="H396" s="237"/>
      <c r="I396" s="237"/>
      <c r="J396" s="237"/>
      <c r="K396" s="237"/>
      <c r="L396" s="238"/>
    </row>
    <row r="397" spans="2:12" ht="18" customHeight="1" x14ac:dyDescent="0.2">
      <c r="B397" s="236"/>
      <c r="C397" s="237"/>
      <c r="D397" s="242"/>
      <c r="E397" s="237"/>
      <c r="F397" s="237"/>
      <c r="G397" s="237"/>
      <c r="H397" s="237"/>
      <c r="I397" s="237"/>
      <c r="J397" s="237"/>
      <c r="K397" s="237"/>
      <c r="L397" s="238"/>
    </row>
    <row r="398" spans="2:12" ht="18" customHeight="1" x14ac:dyDescent="0.2">
      <c r="B398" s="236"/>
      <c r="C398" s="237"/>
      <c r="D398" s="242"/>
      <c r="E398" s="237"/>
      <c r="F398" s="237"/>
      <c r="G398" s="237"/>
      <c r="H398" s="237"/>
      <c r="I398" s="237"/>
      <c r="J398" s="237"/>
      <c r="K398" s="237"/>
      <c r="L398" s="238"/>
    </row>
    <row r="399" spans="2:12" s="175" customFormat="1" ht="4.5" customHeight="1" x14ac:dyDescent="0.2">
      <c r="B399" s="246"/>
      <c r="C399" s="247"/>
      <c r="D399" s="247"/>
      <c r="E399" s="247"/>
      <c r="F399" s="247"/>
      <c r="G399" s="247"/>
      <c r="H399" s="247"/>
      <c r="I399" s="247"/>
      <c r="J399" s="247"/>
      <c r="K399" s="247"/>
      <c r="L399" s="248"/>
    </row>
    <row r="400" spans="2:12" ht="18" customHeight="1" x14ac:dyDescent="0.2">
      <c r="B400" s="16"/>
      <c r="C400" s="151" t="s">
        <v>447</v>
      </c>
      <c r="D400" s="242"/>
      <c r="E400" s="237"/>
      <c r="F400" s="237"/>
      <c r="G400" s="237"/>
      <c r="H400" s="237"/>
      <c r="I400" s="237"/>
      <c r="J400" s="237"/>
      <c r="K400" s="237"/>
      <c r="L400" s="238"/>
    </row>
    <row r="401" spans="2:14" ht="33" customHeight="1" x14ac:dyDescent="0.2">
      <c r="B401" s="374"/>
      <c r="C401" s="463" t="s">
        <v>1139</v>
      </c>
      <c r="D401" s="464"/>
      <c r="E401" s="464"/>
      <c r="F401" s="464"/>
      <c r="G401" s="464"/>
      <c r="H401" s="464"/>
      <c r="I401" s="464"/>
      <c r="J401" s="464"/>
      <c r="K401" s="465"/>
      <c r="L401" s="238"/>
      <c r="N401" s="150" t="str">
        <f>IF(AND(Activity8_Name&lt;&gt;"",output_relates_activity8=""),"Assign activity to the related output. / Priraďte aktivitu k výsledku.","")</f>
        <v/>
      </c>
    </row>
    <row r="402" spans="2:14" s="175" customFormat="1" ht="4.5" customHeight="1" x14ac:dyDescent="0.2">
      <c r="B402" s="246"/>
      <c r="C402" s="247"/>
      <c r="D402" s="247"/>
      <c r="E402" s="247"/>
      <c r="F402" s="247"/>
      <c r="G402" s="247"/>
      <c r="H402" s="247"/>
      <c r="I402" s="247"/>
      <c r="J402" s="247"/>
      <c r="K402" s="247"/>
      <c r="L402" s="248"/>
    </row>
    <row r="403" spans="2:14" ht="18" customHeight="1" x14ac:dyDescent="0.2">
      <c r="B403" s="16"/>
      <c r="C403" s="151" t="s">
        <v>763</v>
      </c>
      <c r="D403" s="242"/>
      <c r="E403" s="237"/>
      <c r="F403" s="237"/>
      <c r="G403" s="237"/>
      <c r="H403" s="237"/>
      <c r="I403" s="237"/>
      <c r="J403" s="237"/>
      <c r="K403" s="237"/>
      <c r="L403" s="238"/>
    </row>
    <row r="404" spans="2:14" ht="33" customHeight="1" x14ac:dyDescent="0.2">
      <c r="B404" s="374"/>
      <c r="C404" s="458" t="s">
        <v>967</v>
      </c>
      <c r="D404" s="459"/>
      <c r="E404" s="459"/>
      <c r="F404" s="459"/>
      <c r="G404" s="459"/>
      <c r="H404" s="51"/>
      <c r="I404" s="174"/>
      <c r="J404" s="174"/>
      <c r="K404" s="174"/>
      <c r="L404" s="238"/>
      <c r="N404" s="150" t="str">
        <f>IF(AND(LEN(output_relates_activity8)&gt;0,COUNTIF($D$20:$D$22,output_relates_activity8)=0),"Such output is not defined in point 1.4 or was removed. Takýto výsledok nie je definovaný v bode 1.4 alebo bol odstránený","")</f>
        <v/>
      </c>
    </row>
    <row r="405" spans="2:14" s="175" customFormat="1" ht="4.5" customHeight="1" x14ac:dyDescent="0.2">
      <c r="B405" s="246"/>
      <c r="C405" s="247"/>
      <c r="D405" s="247"/>
      <c r="E405" s="247"/>
      <c r="F405" s="247"/>
      <c r="G405" s="247"/>
      <c r="H405" s="247"/>
      <c r="I405" s="247"/>
      <c r="J405" s="247"/>
      <c r="K405" s="247"/>
      <c r="L405" s="248"/>
    </row>
    <row r="406" spans="2:14" ht="18" customHeight="1" x14ac:dyDescent="0.2">
      <c r="B406" s="15"/>
      <c r="C406" s="150" t="s">
        <v>448</v>
      </c>
      <c r="D406" s="249"/>
      <c r="E406" s="237"/>
      <c r="F406" s="237"/>
      <c r="G406" s="237"/>
      <c r="H406" s="237"/>
      <c r="I406" s="237"/>
      <c r="J406" s="237"/>
      <c r="K406" s="237"/>
      <c r="L406" s="238"/>
    </row>
    <row r="407" spans="2:14" s="175" customFormat="1" ht="4.5" customHeight="1" x14ac:dyDescent="0.2">
      <c r="B407" s="246"/>
      <c r="C407" s="247"/>
      <c r="D407" s="247"/>
      <c r="E407" s="247"/>
      <c r="F407" s="247"/>
      <c r="G407" s="247"/>
      <c r="H407" s="247"/>
      <c r="I407" s="247"/>
      <c r="J407" s="247"/>
      <c r="K407" s="247"/>
      <c r="L407" s="248"/>
    </row>
    <row r="408" spans="2:14" ht="18" customHeight="1" x14ac:dyDescent="0.2">
      <c r="B408" s="236"/>
      <c r="C408" s="237"/>
      <c r="D408" s="242"/>
      <c r="E408" s="237"/>
      <c r="F408" s="237"/>
      <c r="G408" s="237"/>
      <c r="H408" s="237"/>
      <c r="I408" s="237"/>
      <c r="J408" s="237"/>
      <c r="K408" s="237"/>
      <c r="L408" s="238"/>
    </row>
    <row r="409" spans="2:14" ht="18" customHeight="1" x14ac:dyDescent="0.2">
      <c r="B409" s="236"/>
      <c r="C409" s="237"/>
      <c r="D409" s="242"/>
      <c r="E409" s="237"/>
      <c r="F409" s="237"/>
      <c r="G409" s="237"/>
      <c r="H409" s="237"/>
      <c r="I409" s="237"/>
      <c r="J409" s="237"/>
      <c r="K409" s="237"/>
      <c r="L409" s="238"/>
    </row>
    <row r="410" spans="2:14" ht="18" customHeight="1" x14ac:dyDescent="0.2">
      <c r="B410" s="236"/>
      <c r="C410" s="237"/>
      <c r="D410" s="242"/>
      <c r="E410" s="237"/>
      <c r="F410" s="237"/>
      <c r="G410" s="237"/>
      <c r="H410" s="237"/>
      <c r="I410" s="237"/>
      <c r="J410" s="237"/>
      <c r="K410" s="237"/>
      <c r="L410" s="250"/>
    </row>
    <row r="411" spans="2:14" ht="18" customHeight="1" x14ac:dyDescent="0.2">
      <c r="B411" s="236"/>
      <c r="C411" s="237"/>
      <c r="D411" s="242"/>
      <c r="E411" s="237"/>
      <c r="F411" s="237"/>
      <c r="G411" s="237"/>
      <c r="H411" s="237"/>
      <c r="I411" s="237"/>
      <c r="J411" s="237"/>
      <c r="K411" s="237"/>
      <c r="L411" s="250"/>
    </row>
    <row r="412" spans="2:14" ht="18" customHeight="1" x14ac:dyDescent="0.2">
      <c r="B412" s="236"/>
      <c r="C412" s="237"/>
      <c r="D412" s="242"/>
      <c r="E412" s="237"/>
      <c r="F412" s="237"/>
      <c r="G412" s="237"/>
      <c r="H412" s="237"/>
      <c r="I412" s="237"/>
      <c r="J412" s="237"/>
      <c r="K412" s="237"/>
      <c r="L412" s="250"/>
    </row>
    <row r="413" spans="2:14" ht="18" customHeight="1" x14ac:dyDescent="0.2">
      <c r="B413" s="236"/>
      <c r="C413" s="237"/>
      <c r="D413" s="242"/>
      <c r="E413" s="237"/>
      <c r="F413" s="237"/>
      <c r="G413" s="237"/>
      <c r="H413" s="237"/>
      <c r="I413" s="237"/>
      <c r="J413" s="237"/>
      <c r="K413" s="237"/>
      <c r="L413" s="250"/>
    </row>
    <row r="414" spans="2:14" ht="18" customHeight="1" x14ac:dyDescent="0.2">
      <c r="B414" s="236"/>
      <c r="C414" s="237"/>
      <c r="D414" s="242"/>
      <c r="E414" s="237"/>
      <c r="F414" s="237"/>
      <c r="G414" s="237"/>
      <c r="H414" s="237"/>
      <c r="I414" s="237"/>
      <c r="J414" s="237"/>
      <c r="K414" s="237"/>
      <c r="L414" s="250"/>
    </row>
    <row r="415" spans="2:14" ht="18" customHeight="1" x14ac:dyDescent="0.2">
      <c r="B415" s="236"/>
      <c r="C415" s="237"/>
      <c r="D415" s="242"/>
      <c r="E415" s="237"/>
      <c r="F415" s="237"/>
      <c r="G415" s="237"/>
      <c r="H415" s="237"/>
      <c r="I415" s="237"/>
      <c r="J415" s="237"/>
      <c r="K415" s="237"/>
      <c r="L415" s="250"/>
    </row>
    <row r="416" spans="2:14" ht="18" customHeight="1" x14ac:dyDescent="0.2">
      <c r="B416" s="236"/>
      <c r="C416" s="237"/>
      <c r="D416" s="242"/>
      <c r="E416" s="237"/>
      <c r="F416" s="237"/>
      <c r="G416" s="237"/>
      <c r="H416" s="237"/>
      <c r="I416" s="237"/>
      <c r="J416" s="237"/>
      <c r="K416" s="237"/>
      <c r="L416" s="250"/>
    </row>
    <row r="417" spans="2:12" ht="18" customHeight="1" x14ac:dyDescent="0.2">
      <c r="B417" s="236"/>
      <c r="C417" s="237"/>
      <c r="D417" s="242"/>
      <c r="E417" s="237"/>
      <c r="F417" s="237"/>
      <c r="G417" s="237"/>
      <c r="H417" s="237"/>
      <c r="I417" s="237"/>
      <c r="J417" s="237"/>
      <c r="K417" s="237"/>
      <c r="L417" s="250"/>
    </row>
    <row r="418" spans="2:12" ht="18" customHeight="1" x14ac:dyDescent="0.2">
      <c r="B418" s="236"/>
      <c r="C418" s="237"/>
      <c r="D418" s="242"/>
      <c r="E418" s="237"/>
      <c r="F418" s="237"/>
      <c r="G418" s="237"/>
      <c r="H418" s="237"/>
      <c r="I418" s="237"/>
      <c r="J418" s="237"/>
      <c r="K418" s="237"/>
      <c r="L418" s="250"/>
    </row>
    <row r="419" spans="2:12" ht="18" customHeight="1" x14ac:dyDescent="0.2">
      <c r="B419" s="236"/>
      <c r="C419" s="237"/>
      <c r="D419" s="242"/>
      <c r="E419" s="237"/>
      <c r="F419" s="237"/>
      <c r="G419" s="237"/>
      <c r="H419" s="237"/>
      <c r="I419" s="237"/>
      <c r="J419" s="237"/>
      <c r="K419" s="237"/>
      <c r="L419" s="250"/>
    </row>
    <row r="420" spans="2:12" ht="18" customHeight="1" x14ac:dyDescent="0.2">
      <c r="B420" s="236"/>
      <c r="C420" s="237"/>
      <c r="D420" s="242"/>
      <c r="E420" s="237"/>
      <c r="F420" s="237"/>
      <c r="G420" s="237"/>
      <c r="H420" s="237"/>
      <c r="I420" s="237"/>
      <c r="J420" s="237"/>
      <c r="K420" s="237"/>
      <c r="L420" s="238"/>
    </row>
    <row r="421" spans="2:12" ht="18" customHeight="1" x14ac:dyDescent="0.2">
      <c r="B421" s="236"/>
      <c r="C421" s="237"/>
      <c r="D421" s="242"/>
      <c r="E421" s="237"/>
      <c r="F421" s="237"/>
      <c r="G421" s="237"/>
      <c r="H421" s="237"/>
      <c r="I421" s="237"/>
      <c r="J421" s="237"/>
      <c r="K421" s="237"/>
      <c r="L421" s="238"/>
    </row>
    <row r="422" spans="2:12" ht="18" customHeight="1" x14ac:dyDescent="0.2">
      <c r="B422" s="236"/>
      <c r="C422" s="237"/>
      <c r="D422" s="242"/>
      <c r="E422" s="237"/>
      <c r="F422" s="237"/>
      <c r="G422" s="237"/>
      <c r="H422" s="237"/>
      <c r="I422" s="237"/>
      <c r="J422" s="237"/>
      <c r="K422" s="237"/>
      <c r="L422" s="238"/>
    </row>
    <row r="423" spans="2:12" ht="18" customHeight="1" x14ac:dyDescent="0.2">
      <c r="B423" s="236"/>
      <c r="C423" s="237"/>
      <c r="D423" s="242"/>
      <c r="E423" s="237"/>
      <c r="F423" s="237"/>
      <c r="G423" s="237"/>
      <c r="H423" s="237"/>
      <c r="I423" s="237"/>
      <c r="J423" s="237"/>
      <c r="K423" s="237"/>
      <c r="L423" s="250"/>
    </row>
    <row r="424" spans="2:12" ht="18" customHeight="1" x14ac:dyDescent="0.2">
      <c r="B424" s="236"/>
      <c r="C424" s="237"/>
      <c r="D424" s="242"/>
      <c r="E424" s="237"/>
      <c r="F424" s="237"/>
      <c r="G424" s="237"/>
      <c r="H424" s="237"/>
      <c r="I424" s="237"/>
      <c r="J424" s="237"/>
      <c r="K424" s="237"/>
      <c r="L424" s="238"/>
    </row>
    <row r="425" spans="2:12" ht="18" customHeight="1" x14ac:dyDescent="0.2">
      <c r="B425" s="236"/>
      <c r="C425" s="237"/>
      <c r="D425" s="242"/>
      <c r="E425" s="237"/>
      <c r="F425" s="237"/>
      <c r="G425" s="237"/>
      <c r="H425" s="237"/>
      <c r="I425" s="237"/>
      <c r="J425" s="237"/>
      <c r="K425" s="237"/>
      <c r="L425" s="238"/>
    </row>
    <row r="426" spans="2:12" s="175" customFormat="1" ht="4.5" customHeight="1" x14ac:dyDescent="0.2">
      <c r="B426" s="251"/>
      <c r="C426" s="251"/>
      <c r="D426" s="251"/>
      <c r="E426" s="251"/>
      <c r="F426" s="251"/>
      <c r="G426" s="251"/>
      <c r="H426" s="251"/>
      <c r="I426" s="251"/>
      <c r="J426" s="251"/>
      <c r="K426" s="251"/>
      <c r="L426" s="251"/>
    </row>
    <row r="427" spans="2:12" ht="18" customHeight="1" x14ac:dyDescent="0.2">
      <c r="B427" s="375" t="s">
        <v>730</v>
      </c>
      <c r="C427" s="375"/>
      <c r="D427" s="260"/>
      <c r="E427" s="260"/>
      <c r="F427" s="260"/>
      <c r="G427" s="260"/>
      <c r="H427" s="260"/>
      <c r="I427" s="260"/>
      <c r="J427" s="260"/>
      <c r="K427" s="260"/>
      <c r="L427" s="261"/>
    </row>
    <row r="428" spans="2:12" s="175" customFormat="1" ht="23.25" customHeight="1" x14ac:dyDescent="0.2">
      <c r="B428" s="47" t="s">
        <v>731</v>
      </c>
      <c r="L428" s="248"/>
    </row>
    <row r="429" spans="2:12" s="175" customFormat="1" ht="5.25" customHeight="1" x14ac:dyDescent="0.2">
      <c r="B429" s="246"/>
      <c r="C429" s="247"/>
      <c r="D429" s="247"/>
      <c r="E429" s="247"/>
      <c r="F429" s="247"/>
      <c r="G429" s="247"/>
      <c r="H429" s="247"/>
      <c r="I429" s="247"/>
      <c r="J429" s="247"/>
      <c r="K429" s="247"/>
      <c r="L429" s="248"/>
    </row>
    <row r="430" spans="2:12" ht="32.25" customHeight="1" x14ac:dyDescent="0.2">
      <c r="B430" s="376"/>
      <c r="C430" s="471" t="s">
        <v>99</v>
      </c>
      <c r="D430" s="472"/>
      <c r="E430" s="377" t="s">
        <v>449</v>
      </c>
      <c r="F430" s="377" t="s">
        <v>450</v>
      </c>
      <c r="G430" s="377" t="s">
        <v>100</v>
      </c>
      <c r="H430" s="377" t="s">
        <v>101</v>
      </c>
      <c r="I430" s="471" t="s">
        <v>102</v>
      </c>
      <c r="J430" s="473"/>
      <c r="K430" s="473"/>
      <c r="L430" s="377" t="s">
        <v>842</v>
      </c>
    </row>
    <row r="431" spans="2:12" ht="75" customHeight="1" x14ac:dyDescent="0.2">
      <c r="B431" s="51"/>
      <c r="C431" s="472" t="s">
        <v>979</v>
      </c>
      <c r="D431" s="472"/>
      <c r="E431" s="208" t="str">
        <f t="array" aca="1" ref="E431" ca="1">IF($C431="","",OFFSET(INDIRECT(VLOOKUP(programme_outcome,outcomes_table,3,FALSE)),MATCH($C431,INDIRECT(VLOOKUP(programme_outcome,outcomes_table,3,FALSE)),0)-1,2))</f>
        <v>Binding</v>
      </c>
      <c r="F431" s="208" t="str">
        <f t="array" aca="1" ref="F431" ca="1">IF($C431="","",OFFSET(INDIRECT(VLOOKUP(programme_outcome,outcomes_table,3,FALSE)),MATCH($C431,INDIRECT(VLOOKUP(programme_outcome,outcomes_table,3,FALSE)),0)-1,1))</f>
        <v>Outcome</v>
      </c>
      <c r="G431" s="326">
        <v>0</v>
      </c>
      <c r="H431" s="55">
        <v>2459.1</v>
      </c>
      <c r="I431" s="421" t="s">
        <v>1140</v>
      </c>
      <c r="J431" s="464"/>
      <c r="K431" s="465"/>
      <c r="L431" s="168" t="str">
        <f t="array" aca="1" ref="L431" ca="1">IF($C431="","",OFFSET(INDIRECT(VLOOKUP(programme_outcome,outcomes_table,3,FALSE)),MATCH($C431,INDIRECT(VLOOKUP(programme_outcome,outcomes_table,3,FALSE)),0)-1,3))</f>
        <v>ACC_OTC1_IND1</v>
      </c>
    </row>
    <row r="432" spans="2:12" ht="75" customHeight="1" x14ac:dyDescent="0.2">
      <c r="B432" s="51"/>
      <c r="C432" s="472" t="s">
        <v>981</v>
      </c>
      <c r="D432" s="472"/>
      <c r="E432" s="208" t="str">
        <f t="array" aca="1" ref="E432" ca="1">IF($C432="","",OFFSET(INDIRECT(VLOOKUP(programme_outcome,outcomes_table,3,FALSE)),MATCH($C432,INDIRECT(VLOOKUP(programme_outcome,outcomes_table,3,FALSE)),0)-1,2))</f>
        <v>Reported</v>
      </c>
      <c r="F432" s="208" t="str">
        <f t="array" aca="1" ref="F432" ca="1">IF($C432="","",OFFSET(INDIRECT(VLOOKUP(programme_outcome,outcomes_table,3,FALSE)),MATCH($C432,INDIRECT(VLOOKUP(programme_outcome,outcomes_table,3,FALSE)),0)-1,1))</f>
        <v>Outcome</v>
      </c>
      <c r="G432" s="326">
        <v>0</v>
      </c>
      <c r="H432" s="55">
        <v>0.38</v>
      </c>
      <c r="I432" s="421" t="s">
        <v>1189</v>
      </c>
      <c r="J432" s="464"/>
      <c r="K432" s="465"/>
      <c r="L432" s="168" t="str">
        <f t="array" aca="1" ref="L432" ca="1">IF($C432="","",OFFSET(INDIRECT(VLOOKUP(programme_outcome,outcomes_table,3,FALSE)),MATCH($C432,INDIRECT(VLOOKUP(programme_outcome,outcomes_table,3,FALSE)),0)-1,3))</f>
        <v>ACC_OTC1_IND3</v>
      </c>
    </row>
    <row r="433" spans="2:15" ht="75" customHeight="1" x14ac:dyDescent="0.2">
      <c r="B433" s="51"/>
      <c r="C433" s="472" t="s">
        <v>982</v>
      </c>
      <c r="D433" s="472"/>
      <c r="E433" s="208" t="str">
        <f t="array" aca="1" ref="E433" ca="1">IF($C433="","",OFFSET(INDIRECT(VLOOKUP(programme_outcome,outcomes_table,3,FALSE)),MATCH($C433,INDIRECT(VLOOKUP(programme_outcome,outcomes_table,3,FALSE)),0)-1,2))</f>
        <v>Binding</v>
      </c>
      <c r="F433" s="208" t="str">
        <f t="array" aca="1" ref="F433" ca="1">IF($C433="","",OFFSET(INDIRECT(VLOOKUP(programme_outcome,outcomes_table,3,FALSE)),MATCH($C433,INDIRECT(VLOOKUP(programme_outcome,outcomes_table,3,FALSE)),0)-1,1))</f>
        <v>Output</v>
      </c>
      <c r="G433" s="326">
        <v>0</v>
      </c>
      <c r="H433" s="55">
        <v>1</v>
      </c>
      <c r="I433" s="421" t="s">
        <v>1112</v>
      </c>
      <c r="J433" s="464"/>
      <c r="K433" s="465"/>
      <c r="L433" s="168" t="str">
        <f t="array" aca="1" ref="L433" ca="1">IF($C433="","",OFFSET(INDIRECT(VLOOKUP(programme_outcome,outcomes_table,3,FALSE)),MATCH($C433,INDIRECT(VLOOKUP(programme_outcome,outcomes_table,3,FALSE)),0)-1,3))</f>
        <v>ACC_OTC1_OTP1_IND1</v>
      </c>
    </row>
    <row r="434" spans="2:15" ht="75" customHeight="1" x14ac:dyDescent="0.2">
      <c r="B434" s="51"/>
      <c r="C434" s="472" t="s">
        <v>983</v>
      </c>
      <c r="D434" s="472"/>
      <c r="E434" s="208" t="str">
        <f t="array" aca="1" ref="E434" ca="1">IF($C434="","",OFFSET(INDIRECT(VLOOKUP(programme_outcome,outcomes_table,3,FALSE)),MATCH($C434,INDIRECT(VLOOKUP(programme_outcome,outcomes_table,3,FALSE)),0)-1,2))</f>
        <v>Binding</v>
      </c>
      <c r="F434" s="208" t="str">
        <f t="array" aca="1" ref="F434" ca="1">IF($C434="","",OFFSET(INDIRECT(VLOOKUP(programme_outcome,outcomes_table,3,FALSE)),MATCH($C434,INDIRECT(VLOOKUP(programme_outcome,outcomes_table,3,FALSE)),0)-1,1))</f>
        <v>Output</v>
      </c>
      <c r="G434" s="326">
        <v>0</v>
      </c>
      <c r="H434" s="55">
        <v>27</v>
      </c>
      <c r="I434" s="421" t="s">
        <v>1113</v>
      </c>
      <c r="J434" s="464"/>
      <c r="K434" s="465"/>
      <c r="L434" s="168" t="str">
        <f t="array" aca="1" ref="L434" ca="1">IF($C434="","",OFFSET(INDIRECT(VLOOKUP(programme_outcome,outcomes_table,3,FALSE)),MATCH($C434,INDIRECT(VLOOKUP(programme_outcome,outcomes_table,3,FALSE)),0)-1,3))</f>
        <v>ACC_OTC1_OTP1_IND2</v>
      </c>
    </row>
    <row r="435" spans="2:15" s="169" customFormat="1" ht="7.5" customHeight="1" x14ac:dyDescent="0.2">
      <c r="B435" s="262"/>
      <c r="C435" s="263"/>
      <c r="D435" s="263"/>
      <c r="E435" s="263"/>
      <c r="F435" s="263"/>
      <c r="G435" s="263"/>
      <c r="H435" s="263"/>
      <c r="I435" s="263"/>
      <c r="J435" s="263"/>
      <c r="K435" s="263"/>
      <c r="L435" s="264"/>
      <c r="M435" s="200"/>
    </row>
    <row r="436" spans="2:15" s="169" customFormat="1" ht="7.5" customHeight="1" x14ac:dyDescent="0.2">
      <c r="B436" s="265"/>
      <c r="C436" s="265"/>
      <c r="D436" s="265"/>
      <c r="E436" s="265"/>
      <c r="F436" s="265"/>
      <c r="G436" s="265"/>
      <c r="H436" s="265"/>
      <c r="I436" s="265"/>
      <c r="J436" s="265"/>
      <c r="K436" s="265"/>
      <c r="L436" s="265"/>
      <c r="M436" s="200"/>
    </row>
    <row r="437" spans="2:15" s="169" customFormat="1" ht="7.5" customHeight="1" x14ac:dyDescent="0.2">
      <c r="B437" s="263"/>
      <c r="C437" s="263"/>
      <c r="D437" s="263"/>
      <c r="E437" s="263"/>
      <c r="F437" s="263"/>
      <c r="G437" s="263"/>
      <c r="H437" s="263"/>
      <c r="I437" s="263"/>
      <c r="J437" s="263"/>
      <c r="K437" s="263"/>
      <c r="L437" s="263"/>
      <c r="M437" s="200"/>
    </row>
    <row r="438" spans="2:15" s="175" customFormat="1" ht="23.25" customHeight="1" x14ac:dyDescent="0.2">
      <c r="B438" s="165" t="s">
        <v>865</v>
      </c>
      <c r="C438" s="251"/>
      <c r="D438" s="251"/>
      <c r="E438" s="251"/>
      <c r="F438" s="251"/>
      <c r="G438" s="251"/>
      <c r="H438" s="251"/>
      <c r="I438" s="251"/>
      <c r="J438" s="251"/>
      <c r="K438" s="251"/>
      <c r="L438" s="253"/>
    </row>
    <row r="439" spans="2:15" s="169" customFormat="1" ht="7.5" customHeight="1" x14ac:dyDescent="0.2">
      <c r="B439" s="266"/>
      <c r="M439" s="266"/>
    </row>
    <row r="440" spans="2:15" ht="32.25" customHeight="1" x14ac:dyDescent="0.2">
      <c r="B440" s="376"/>
      <c r="C440" s="471" t="s">
        <v>99</v>
      </c>
      <c r="D440" s="472"/>
      <c r="E440" s="377" t="s">
        <v>449</v>
      </c>
      <c r="F440" s="377" t="s">
        <v>450</v>
      </c>
      <c r="G440" s="377" t="s">
        <v>100</v>
      </c>
      <c r="H440" s="377" t="s">
        <v>101</v>
      </c>
      <c r="I440" s="471" t="s">
        <v>102</v>
      </c>
      <c r="J440" s="473"/>
      <c r="K440" s="473"/>
      <c r="L440" s="377" t="s">
        <v>842</v>
      </c>
    </row>
    <row r="441" spans="2:15" ht="75" customHeight="1" x14ac:dyDescent="0.2">
      <c r="B441" s="51"/>
      <c r="C441" s="472" t="s">
        <v>1001</v>
      </c>
      <c r="D441" s="472"/>
      <c r="E441" s="208" t="str">
        <f t="array" aca="1" ref="E441" ca="1">IF($C441="","",OFFSET(INDIRECT("indicators_"&amp;programme_abbreviation&amp;"_OTCB"),MATCH($C441,INDIRECT("indicators_"&amp;programme_abbreviation&amp;"_OTCB"),0)-1,2))</f>
        <v>Binding</v>
      </c>
      <c r="F441" s="208" t="str">
        <f t="array" aca="1" ref="F441" ca="1">IF($C441="","",OFFSET(INDIRECT("indicators_"&amp;programme_abbreviation&amp;"_OTCB"),MATCH($C441,INDIRECT("indicators_"&amp;programme_abbreviation&amp;"_OTCB"),0)-1,1))</f>
        <v>Output</v>
      </c>
      <c r="G441" s="326">
        <v>0</v>
      </c>
      <c r="H441" s="55">
        <v>1</v>
      </c>
      <c r="I441" s="421" t="s">
        <v>1114</v>
      </c>
      <c r="J441" s="464"/>
      <c r="K441" s="465"/>
      <c r="L441" s="168" t="str">
        <f t="array" aca="1" ref="L441" ca="1">IF($C441="","",OFFSET(INDIRECT("indicators_"&amp;programme_abbreviation&amp;"_OTCB"),MATCH($C441,INDIRECT("indicators_"&amp;programme_abbreviation&amp;"_OTCB"),0)-1,3))</f>
        <v>ACC_OTCB_OTP1_IND1</v>
      </c>
    </row>
    <row r="442" spans="2:15" ht="75" customHeight="1" x14ac:dyDescent="0.2">
      <c r="B442" s="51"/>
      <c r="C442" s="472" t="s">
        <v>1002</v>
      </c>
      <c r="D442" s="472"/>
      <c r="E442" s="208" t="str">
        <f t="array" aca="1" ref="E442" ca="1">IF($C442="","",OFFSET(INDIRECT("indicators_"&amp;programme_abbreviation&amp;"_OTCB"),MATCH($C442,INDIRECT("indicators_"&amp;programme_abbreviation&amp;"_OTCB"),0)-1,2))</f>
        <v>Binding</v>
      </c>
      <c r="F442" s="208" t="str">
        <f t="array" aca="1" ref="F442" ca="1">IF($C442="","",OFFSET(INDIRECT("indicators_"&amp;programme_abbreviation&amp;"_OTCB"),MATCH($C442,INDIRECT("indicators_"&amp;programme_abbreviation&amp;"_OTCB"),0)-1,1))</f>
        <v>Output</v>
      </c>
      <c r="G442" s="326">
        <v>0</v>
      </c>
      <c r="H442" s="55">
        <v>0</v>
      </c>
      <c r="I442" s="421" t="s">
        <v>1124</v>
      </c>
      <c r="J442" s="464"/>
      <c r="K442" s="465"/>
      <c r="L442" s="168" t="str">
        <f t="array" aca="1" ref="L442" ca="1">IF($C442="","",OFFSET(INDIRECT("indicators_"&amp;programme_abbreviation&amp;"_OTCB"),MATCH($C442,INDIRECT("indicators_"&amp;programme_abbreviation&amp;"_OTCB"),0)-1,3))</f>
        <v>ACC_OTCB_OTP1_IND2</v>
      </c>
    </row>
    <row r="443" spans="2:15" s="169" customFormat="1" ht="7.5" customHeight="1" x14ac:dyDescent="0.2">
      <c r="B443" s="267"/>
      <c r="C443" s="263"/>
      <c r="D443" s="263"/>
      <c r="E443" s="263"/>
      <c r="F443" s="263"/>
      <c r="G443" s="263"/>
      <c r="H443" s="263"/>
      <c r="I443" s="263"/>
      <c r="J443" s="263"/>
      <c r="K443" s="263"/>
      <c r="L443" s="264"/>
      <c r="M443" s="266"/>
    </row>
    <row r="444" spans="2:15" s="175" customFormat="1" ht="23.25" customHeight="1" x14ac:dyDescent="0.2">
      <c r="B444" s="47" t="s">
        <v>732</v>
      </c>
      <c r="L444" s="248"/>
    </row>
    <row r="445" spans="2:15" s="169" customFormat="1" ht="7.5" customHeight="1" x14ac:dyDescent="0.2">
      <c r="B445" s="266"/>
      <c r="M445" s="266"/>
    </row>
    <row r="446" spans="2:15" ht="32.25" customHeight="1" x14ac:dyDescent="0.2">
      <c r="B446" s="376"/>
      <c r="C446" s="478" t="s">
        <v>99</v>
      </c>
      <c r="D446" s="479"/>
      <c r="E446" s="480"/>
      <c r="F446" s="481"/>
      <c r="G446" s="377" t="s">
        <v>100</v>
      </c>
      <c r="H446" s="377" t="s">
        <v>101</v>
      </c>
      <c r="I446" s="471" t="s">
        <v>102</v>
      </c>
      <c r="J446" s="473"/>
      <c r="K446" s="473"/>
      <c r="L446" s="377" t="s">
        <v>842</v>
      </c>
    </row>
    <row r="447" spans="2:15" ht="75" customHeight="1" x14ac:dyDescent="0.2">
      <c r="B447" s="51"/>
      <c r="C447" s="474" t="s">
        <v>1044</v>
      </c>
      <c r="D447" s="475"/>
      <c r="E447" s="476"/>
      <c r="F447" s="477"/>
      <c r="G447" s="52">
        <v>0</v>
      </c>
      <c r="H447" s="55">
        <v>3</v>
      </c>
      <c r="I447" s="421" t="s">
        <v>1115</v>
      </c>
      <c r="J447" s="464" t="s">
        <v>836</v>
      </c>
      <c r="K447" s="465"/>
      <c r="L447" s="168" t="s">
        <v>843</v>
      </c>
      <c r="O447" s="32"/>
    </row>
    <row r="448" spans="2:15" ht="75" customHeight="1" x14ac:dyDescent="0.2">
      <c r="B448" s="51"/>
      <c r="C448" s="474" t="s">
        <v>1045</v>
      </c>
      <c r="D448" s="475"/>
      <c r="E448" s="476"/>
      <c r="F448" s="477"/>
      <c r="G448" s="52">
        <v>0</v>
      </c>
      <c r="H448" s="55">
        <v>100</v>
      </c>
      <c r="I448" s="421" t="s">
        <v>1115</v>
      </c>
      <c r="J448" s="464" t="s">
        <v>837</v>
      </c>
      <c r="K448" s="465"/>
      <c r="L448" s="168" t="s">
        <v>844</v>
      </c>
      <c r="O448" s="32"/>
    </row>
    <row r="449" spans="2:15" ht="75" customHeight="1" x14ac:dyDescent="0.2">
      <c r="B449" s="51"/>
      <c r="C449" s="474" t="s">
        <v>1046</v>
      </c>
      <c r="D449" s="475"/>
      <c r="E449" s="476"/>
      <c r="F449" s="477"/>
      <c r="G449" s="52">
        <v>0</v>
      </c>
      <c r="H449" s="55">
        <v>400</v>
      </c>
      <c r="I449" s="421" t="s">
        <v>1116</v>
      </c>
      <c r="J449" s="464" t="s">
        <v>838</v>
      </c>
      <c r="K449" s="465"/>
      <c r="L449" s="168" t="s">
        <v>845</v>
      </c>
      <c r="O449" s="32"/>
    </row>
    <row r="450" spans="2:15" ht="75" customHeight="1" x14ac:dyDescent="0.2">
      <c r="B450" s="51"/>
      <c r="C450" s="474" t="s">
        <v>1047</v>
      </c>
      <c r="D450" s="475"/>
      <c r="E450" s="476"/>
      <c r="F450" s="477"/>
      <c r="G450" s="52">
        <v>0</v>
      </c>
      <c r="H450" s="55">
        <v>10</v>
      </c>
      <c r="I450" s="421" t="s">
        <v>1117</v>
      </c>
      <c r="J450" s="464" t="s">
        <v>839</v>
      </c>
      <c r="K450" s="465"/>
      <c r="L450" s="168" t="s">
        <v>846</v>
      </c>
      <c r="O450" s="32"/>
    </row>
    <row r="451" spans="2:15" ht="75" customHeight="1" x14ac:dyDescent="0.2">
      <c r="B451" s="51"/>
      <c r="C451" s="474" t="s">
        <v>1048</v>
      </c>
      <c r="D451" s="475"/>
      <c r="E451" s="476"/>
      <c r="F451" s="477"/>
      <c r="G451" s="52">
        <v>0</v>
      </c>
      <c r="H451" s="55">
        <v>500</v>
      </c>
      <c r="I451" s="421" t="s">
        <v>1117</v>
      </c>
      <c r="J451" s="464" t="s">
        <v>840</v>
      </c>
      <c r="K451" s="465"/>
      <c r="L451" s="168" t="s">
        <v>847</v>
      </c>
      <c r="O451" s="32"/>
    </row>
    <row r="452" spans="2:15" ht="75" customHeight="1" x14ac:dyDescent="0.2">
      <c r="B452" s="51"/>
      <c r="C452" s="474" t="s">
        <v>1049</v>
      </c>
      <c r="D452" s="475"/>
      <c r="E452" s="476"/>
      <c r="F452" s="477"/>
      <c r="G452" s="52">
        <v>0</v>
      </c>
      <c r="H452" s="55">
        <v>15</v>
      </c>
      <c r="I452" s="421" t="s">
        <v>1117</v>
      </c>
      <c r="J452" s="464" t="s">
        <v>841</v>
      </c>
      <c r="K452" s="465"/>
      <c r="L452" s="168" t="s">
        <v>848</v>
      </c>
      <c r="O452" s="32"/>
    </row>
    <row r="453" spans="2:15" s="175" customFormat="1" ht="23.25" customHeight="1" x14ac:dyDescent="0.2">
      <c r="B453" s="47" t="s">
        <v>1240</v>
      </c>
      <c r="L453" s="248"/>
    </row>
    <row r="454" spans="2:15" s="169" customFormat="1" ht="7.5" customHeight="1" x14ac:dyDescent="0.2">
      <c r="B454" s="266"/>
      <c r="M454" s="266"/>
    </row>
    <row r="455" spans="2:15" ht="32.25" customHeight="1" x14ac:dyDescent="0.2">
      <c r="B455" s="376"/>
      <c r="C455" s="471" t="s">
        <v>99</v>
      </c>
      <c r="D455" s="472"/>
      <c r="E455" s="377" t="s">
        <v>449</v>
      </c>
      <c r="F455" s="377" t="s">
        <v>450</v>
      </c>
      <c r="G455" s="377" t="s">
        <v>100</v>
      </c>
      <c r="H455" s="377" t="s">
        <v>101</v>
      </c>
      <c r="I455" s="471" t="s">
        <v>102</v>
      </c>
      <c r="J455" s="473"/>
      <c r="K455" s="473"/>
      <c r="L455" s="377" t="s">
        <v>842</v>
      </c>
    </row>
    <row r="456" spans="2:15" ht="75" customHeight="1" x14ac:dyDescent="0.2">
      <c r="B456" s="51"/>
      <c r="C456" s="472"/>
      <c r="D456" s="472"/>
      <c r="E456" s="208"/>
      <c r="F456" s="208"/>
      <c r="G456" s="52"/>
      <c r="H456" s="326"/>
      <c r="I456" s="482"/>
      <c r="J456" s="459"/>
      <c r="K456" s="460"/>
      <c r="L456" s="168" t="str">
        <f>IF(ISBLANK(project_specific_indicator1),"",call_code&amp;"_"&amp;"PSI_IND"&amp;ROW(A1))</f>
        <v/>
      </c>
    </row>
    <row r="457" spans="2:15" ht="28.5" customHeight="1" x14ac:dyDescent="0.2">
      <c r="B457" s="268"/>
      <c r="C457" s="269"/>
      <c r="D457" s="269"/>
      <c r="E457" s="269"/>
      <c r="F457" s="269"/>
      <c r="G457" s="269"/>
      <c r="H457" s="269"/>
      <c r="I457" s="269"/>
      <c r="J457" s="269"/>
      <c r="K457" s="269"/>
      <c r="L457" s="270"/>
    </row>
    <row r="458" spans="2:15" ht="3.95" customHeight="1" x14ac:dyDescent="0.2">
      <c r="B458" s="218"/>
      <c r="C458" s="218"/>
      <c r="D458" s="218"/>
      <c r="E458" s="218"/>
      <c r="F458" s="218"/>
      <c r="G458" s="218"/>
      <c r="H458" s="218"/>
      <c r="I458" s="218"/>
      <c r="J458" s="218"/>
      <c r="K458" s="237"/>
      <c r="L458" s="237"/>
    </row>
    <row r="459" spans="2:15" ht="18" customHeight="1" x14ac:dyDescent="0.2">
      <c r="B459" s="3" t="s">
        <v>733</v>
      </c>
      <c r="C459" s="3"/>
      <c r="D459" s="342"/>
      <c r="E459" s="342"/>
      <c r="F459" s="342"/>
      <c r="G459" s="342"/>
      <c r="H459" s="342"/>
      <c r="I459" s="342"/>
      <c r="J459" s="342"/>
      <c r="K459" s="342"/>
      <c r="L459" s="343"/>
    </row>
    <row r="460" spans="2:15" ht="4.5" customHeight="1" x14ac:dyDescent="0.2">
      <c r="B460" s="53"/>
      <c r="C460" s="302"/>
      <c r="D460" s="271"/>
      <c r="E460" s="271"/>
      <c r="F460" s="271"/>
      <c r="G460" s="271"/>
      <c r="H460" s="271"/>
      <c r="I460" s="271"/>
      <c r="J460" s="271"/>
      <c r="K460" s="271"/>
      <c r="L460" s="231"/>
    </row>
    <row r="461" spans="2:15" ht="18" customHeight="1" x14ac:dyDescent="0.2">
      <c r="B461" s="15" t="s">
        <v>734</v>
      </c>
      <c r="C461" s="302"/>
      <c r="D461" s="14"/>
      <c r="E461" s="271"/>
      <c r="F461" s="271"/>
      <c r="G461" s="271"/>
      <c r="H461" s="271"/>
      <c r="I461" s="271"/>
      <c r="J461" s="271"/>
      <c r="K461" s="271"/>
      <c r="L461" s="231"/>
    </row>
    <row r="462" spans="2:15" ht="4.5" customHeight="1" x14ac:dyDescent="0.2">
      <c r="B462" s="53"/>
      <c r="C462" s="302"/>
      <c r="D462" s="271"/>
      <c r="E462" s="271"/>
      <c r="F462" s="271"/>
      <c r="G462" s="271"/>
      <c r="H462" s="271"/>
      <c r="I462" s="271"/>
      <c r="J462" s="271"/>
      <c r="K462" s="271"/>
      <c r="L462" s="231"/>
    </row>
    <row r="463" spans="2:15" ht="18" customHeight="1" x14ac:dyDescent="0.2">
      <c r="B463" s="15"/>
      <c r="C463" s="13" t="s">
        <v>419</v>
      </c>
      <c r="D463" s="13" t="s">
        <v>420</v>
      </c>
      <c r="E463" s="271"/>
      <c r="F463" s="271"/>
      <c r="G463" s="271"/>
      <c r="H463" s="271"/>
      <c r="I463" s="271"/>
      <c r="J463" s="14" t="s">
        <v>421</v>
      </c>
      <c r="K463" s="271"/>
      <c r="L463" s="231"/>
    </row>
    <row r="464" spans="2:15" ht="4.5" customHeight="1" x14ac:dyDescent="0.2">
      <c r="B464" s="53"/>
      <c r="C464" s="302"/>
      <c r="D464" s="271"/>
      <c r="E464" s="271"/>
      <c r="F464" s="271"/>
      <c r="G464" s="271"/>
      <c r="H464" s="271"/>
      <c r="I464" s="271"/>
      <c r="J464" s="271"/>
      <c r="K464" s="271"/>
      <c r="L464" s="231"/>
    </row>
    <row r="465" spans="2:12" ht="36.75" customHeight="1" x14ac:dyDescent="0.2">
      <c r="B465" s="53"/>
      <c r="C465" s="378" t="s">
        <v>412</v>
      </c>
      <c r="D465" s="483" t="s">
        <v>377</v>
      </c>
      <c r="E465" s="484"/>
      <c r="F465" s="484"/>
      <c r="G465" s="484"/>
      <c r="H465" s="484"/>
      <c r="I465" s="485"/>
      <c r="J465" s="486">
        <f>IF(ISBLANK(project_sector_specified),"",VLOOKUP(project_sector_specified,project_sector_codes_table,2,FALSE))</f>
        <v>4101004</v>
      </c>
      <c r="K465" s="487"/>
      <c r="L465" s="231"/>
    </row>
    <row r="466" spans="2:12" ht="4.5" customHeight="1" x14ac:dyDescent="0.2">
      <c r="B466" s="53"/>
      <c r="C466" s="302"/>
      <c r="D466" s="271"/>
      <c r="E466" s="271"/>
      <c r="F466" s="271"/>
      <c r="G466" s="271"/>
      <c r="H466" s="271"/>
      <c r="I466" s="271"/>
      <c r="J466" s="271"/>
      <c r="K466" s="271"/>
      <c r="L466" s="231"/>
    </row>
    <row r="467" spans="2:12" ht="18" customHeight="1" x14ac:dyDescent="0.2">
      <c r="B467" s="15" t="s">
        <v>735</v>
      </c>
      <c r="C467" s="302"/>
      <c r="D467" s="271"/>
      <c r="E467" s="271"/>
      <c r="F467" s="271"/>
      <c r="G467" s="271"/>
      <c r="H467" s="271"/>
      <c r="I467" s="271"/>
      <c r="J467" s="271"/>
      <c r="K467" s="271"/>
      <c r="L467" s="231"/>
    </row>
    <row r="468" spans="2:12" ht="18" customHeight="1" x14ac:dyDescent="0.2">
      <c r="B468" s="53"/>
      <c r="C468" s="302"/>
      <c r="D468" s="488" t="s">
        <v>103</v>
      </c>
      <c r="E468" s="489"/>
      <c r="F468" s="489"/>
      <c r="G468" s="489"/>
      <c r="H468" s="490"/>
      <c r="I468" s="468" t="s">
        <v>1118</v>
      </c>
      <c r="J468" s="469"/>
      <c r="K468" s="470"/>
      <c r="L468" s="231"/>
    </row>
    <row r="469" spans="2:12" ht="18" customHeight="1" x14ac:dyDescent="0.2">
      <c r="B469" s="53"/>
      <c r="C469" s="302"/>
      <c r="D469" s="488" t="s">
        <v>104</v>
      </c>
      <c r="E469" s="489"/>
      <c r="F469" s="489"/>
      <c r="G469" s="489"/>
      <c r="H469" s="490"/>
      <c r="I469" s="468"/>
      <c r="J469" s="469"/>
      <c r="K469" s="470"/>
      <c r="L469" s="231"/>
    </row>
    <row r="470" spans="2:12" ht="18" customHeight="1" x14ac:dyDescent="0.2">
      <c r="B470" s="53"/>
      <c r="C470" s="302"/>
      <c r="D470" s="488" t="s">
        <v>105</v>
      </c>
      <c r="E470" s="489"/>
      <c r="F470" s="489"/>
      <c r="G470" s="489"/>
      <c r="H470" s="490"/>
      <c r="I470" s="468"/>
      <c r="J470" s="469"/>
      <c r="K470" s="470"/>
      <c r="L470" s="231"/>
    </row>
    <row r="471" spans="2:12" ht="18" customHeight="1" x14ac:dyDescent="0.2">
      <c r="B471" s="53"/>
      <c r="C471" s="302"/>
      <c r="D471" s="488" t="s">
        <v>106</v>
      </c>
      <c r="E471" s="489"/>
      <c r="F471" s="489"/>
      <c r="G471" s="489"/>
      <c r="H471" s="490"/>
      <c r="I471" s="468" t="s">
        <v>1118</v>
      </c>
      <c r="J471" s="469"/>
      <c r="K471" s="470"/>
      <c r="L471" s="231"/>
    </row>
    <row r="472" spans="2:12" ht="18" customHeight="1" x14ac:dyDescent="0.2">
      <c r="B472" s="53"/>
      <c r="C472" s="302"/>
      <c r="D472" s="488" t="s">
        <v>107</v>
      </c>
      <c r="E472" s="489"/>
      <c r="F472" s="489"/>
      <c r="G472" s="489"/>
      <c r="H472" s="490"/>
      <c r="I472" s="468"/>
      <c r="J472" s="469"/>
      <c r="K472" s="470"/>
      <c r="L472" s="231"/>
    </row>
    <row r="473" spans="2:12" ht="18" customHeight="1" x14ac:dyDescent="0.2">
      <c r="B473" s="53"/>
      <c r="C473" s="302"/>
      <c r="D473" s="488" t="s">
        <v>108</v>
      </c>
      <c r="E473" s="489"/>
      <c r="F473" s="489"/>
      <c r="G473" s="489"/>
      <c r="H473" s="490"/>
      <c r="I473" s="468" t="s">
        <v>1119</v>
      </c>
      <c r="J473" s="469"/>
      <c r="K473" s="470"/>
      <c r="L473" s="231"/>
    </row>
    <row r="474" spans="2:12" ht="18" customHeight="1" x14ac:dyDescent="0.2">
      <c r="B474" s="53"/>
      <c r="C474" s="302"/>
      <c r="D474" s="488" t="s">
        <v>109</v>
      </c>
      <c r="E474" s="489"/>
      <c r="F474" s="489"/>
      <c r="G474" s="489"/>
      <c r="H474" s="490"/>
      <c r="I474" s="468" t="s">
        <v>1118</v>
      </c>
      <c r="J474" s="469"/>
      <c r="K474" s="470"/>
      <c r="L474" s="231"/>
    </row>
    <row r="475" spans="2:12" ht="5.25" customHeight="1" x14ac:dyDescent="0.2">
      <c r="B475" s="53"/>
      <c r="C475" s="302"/>
      <c r="D475" s="379"/>
      <c r="E475" s="379"/>
      <c r="F475" s="379"/>
      <c r="G475" s="379"/>
      <c r="H475" s="379"/>
      <c r="I475" s="272"/>
      <c r="J475" s="272"/>
      <c r="K475" s="272"/>
      <c r="L475" s="231"/>
    </row>
    <row r="476" spans="2:12" ht="18" customHeight="1" x14ac:dyDescent="0.2">
      <c r="B476" s="15" t="s">
        <v>1241</v>
      </c>
      <c r="C476" s="302"/>
      <c r="D476" s="380"/>
      <c r="E476" s="380"/>
      <c r="F476" s="380"/>
      <c r="G476" s="380"/>
      <c r="H476" s="380"/>
      <c r="I476" s="271"/>
      <c r="J476" s="271"/>
      <c r="K476" s="271"/>
      <c r="L476" s="231"/>
    </row>
    <row r="477" spans="2:12" ht="8.25" customHeight="1" x14ac:dyDescent="0.2">
      <c r="B477" s="53"/>
      <c r="C477" s="302"/>
      <c r="D477" s="380"/>
      <c r="E477" s="380"/>
      <c r="F477" s="380"/>
      <c r="G477" s="380"/>
      <c r="H477" s="380"/>
      <c r="I477" s="271"/>
      <c r="J477" s="271"/>
      <c r="K477" s="271"/>
      <c r="L477" s="231"/>
    </row>
    <row r="478" spans="2:12" ht="18" customHeight="1" x14ac:dyDescent="0.2">
      <c r="B478" s="53"/>
      <c r="C478" s="302"/>
      <c r="D478" s="380"/>
      <c r="E478" s="380"/>
      <c r="F478" s="273" t="s">
        <v>110</v>
      </c>
      <c r="G478" s="496"/>
      <c r="H478" s="497"/>
      <c r="I478" s="497"/>
      <c r="J478" s="497"/>
      <c r="K478" s="497"/>
      <c r="L478" s="231"/>
    </row>
    <row r="479" spans="2:12" ht="18" customHeight="1" x14ac:dyDescent="0.2">
      <c r="B479" s="53"/>
      <c r="C479" s="302"/>
      <c r="D479" s="380"/>
      <c r="E479" s="380"/>
      <c r="F479" s="380"/>
      <c r="G479" s="380"/>
      <c r="H479" s="380"/>
      <c r="I479" s="271"/>
      <c r="J479" s="271"/>
      <c r="K479" s="271"/>
      <c r="L479" s="231"/>
    </row>
    <row r="480" spans="2:12" ht="18" customHeight="1" x14ac:dyDescent="0.2">
      <c r="B480" s="53"/>
      <c r="C480" s="302"/>
      <c r="D480" s="380"/>
      <c r="E480" s="380"/>
      <c r="F480" s="273" t="s">
        <v>832</v>
      </c>
      <c r="G480" s="498"/>
      <c r="H480" s="499"/>
      <c r="I480" s="499"/>
      <c r="J480" s="499"/>
      <c r="K480" s="499"/>
      <c r="L480" s="274"/>
    </row>
    <row r="481" spans="2:12" ht="18" customHeight="1" x14ac:dyDescent="0.2">
      <c r="B481" s="53"/>
      <c r="C481" s="302"/>
      <c r="D481" s="380"/>
      <c r="E481" s="380"/>
      <c r="F481" s="380"/>
      <c r="G481" s="380"/>
      <c r="H481" s="380"/>
      <c r="I481" s="271"/>
      <c r="J481" s="271"/>
      <c r="K481" s="271"/>
      <c r="L481" s="274"/>
    </row>
    <row r="482" spans="2:12" ht="18" customHeight="1" x14ac:dyDescent="0.2">
      <c r="B482" s="53"/>
      <c r="C482" s="302"/>
      <c r="D482" s="380"/>
      <c r="E482" s="380"/>
      <c r="F482" s="273" t="s">
        <v>111</v>
      </c>
      <c r="G482" s="496"/>
      <c r="H482" s="497"/>
      <c r="I482" s="497"/>
      <c r="J482" s="497"/>
      <c r="K482" s="497"/>
      <c r="L482" s="231"/>
    </row>
    <row r="483" spans="2:12" ht="9" customHeight="1" x14ac:dyDescent="0.2">
      <c r="B483" s="243"/>
      <c r="C483" s="381"/>
      <c r="D483" s="500"/>
      <c r="E483" s="500"/>
      <c r="F483" s="500"/>
      <c r="G483" s="500"/>
      <c r="H483" s="500"/>
      <c r="I483" s="500"/>
      <c r="J483" s="500"/>
      <c r="K483" s="500"/>
      <c r="L483" s="245"/>
    </row>
    <row r="484" spans="2:12" ht="18" customHeight="1" x14ac:dyDescent="0.2">
      <c r="B484" s="3" t="s">
        <v>736</v>
      </c>
      <c r="C484" s="3"/>
      <c r="D484" s="342"/>
      <c r="E484" s="342"/>
      <c r="F484" s="342"/>
      <c r="G484" s="342"/>
      <c r="H484" s="342"/>
      <c r="I484" s="342"/>
      <c r="J484" s="342"/>
      <c r="K484" s="342"/>
      <c r="L484" s="343"/>
    </row>
    <row r="485" spans="2:12" ht="18" customHeight="1" x14ac:dyDescent="0.2">
      <c r="B485" s="15" t="s">
        <v>235</v>
      </c>
      <c r="C485" s="302"/>
      <c r="D485" s="380"/>
      <c r="E485" s="380"/>
      <c r="F485" s="273"/>
      <c r="G485" s="6"/>
      <c r="H485" s="6"/>
      <c r="I485" s="6"/>
      <c r="J485" s="6"/>
      <c r="K485" s="6"/>
      <c r="L485" s="231"/>
    </row>
    <row r="486" spans="2:12" ht="18" customHeight="1" x14ac:dyDescent="0.2">
      <c r="B486" s="53"/>
      <c r="C486" s="302"/>
      <c r="D486" s="6"/>
      <c r="E486" s="380"/>
      <c r="F486" s="273"/>
      <c r="G486" s="6"/>
      <c r="H486" s="6"/>
      <c r="I486" s="6"/>
      <c r="J486" s="6"/>
      <c r="K486" s="6"/>
      <c r="L486" s="231"/>
    </row>
    <row r="487" spans="2:12" ht="18" customHeight="1" x14ac:dyDescent="0.2">
      <c r="B487" s="53"/>
      <c r="C487" s="501" t="s">
        <v>251</v>
      </c>
      <c r="D487" s="502"/>
      <c r="E487" s="503" t="s">
        <v>420</v>
      </c>
      <c r="F487" s="504"/>
      <c r="G487" s="502"/>
      <c r="H487" s="275" t="s">
        <v>550</v>
      </c>
      <c r="I487" s="276" t="s">
        <v>630</v>
      </c>
      <c r="J487" s="277"/>
      <c r="K487" s="271"/>
      <c r="L487" s="231"/>
    </row>
    <row r="488" spans="2:12" ht="39" customHeight="1" x14ac:dyDescent="0.2">
      <c r="B488" s="53">
        <v>1</v>
      </c>
      <c r="C488" s="491" t="s">
        <v>612</v>
      </c>
      <c r="D488" s="492"/>
      <c r="E488" s="491" t="s">
        <v>617</v>
      </c>
      <c r="F488" s="492"/>
      <c r="G488" s="492"/>
      <c r="H488" s="278" t="str">
        <f>IF(ISERROR(VLOOKUP(E488,target_groups_intermeds_benefic_table,2,FALSE)),"",IF(VLOOKUP(E488,target_groups_intermeds_benefic_table,2,FALSE)=0,"",VLOOKUP(E488,target_groups_intermeds_benefic_table,2,FALSE)))</f>
        <v/>
      </c>
      <c r="I488" s="278" t="str">
        <f>IF(ISERROR(VLOOKUP(E488,target_groups_intermeds_benefic_table,3,FALSE)),"",IF(VLOOKUP(E488,target_groups_intermeds_benefic_table,3,FALSE)=0,"",VLOOKUP(E488,target_groups_intermeds_benefic_table,3,FALSE)))</f>
        <v xml:space="preserve">x </v>
      </c>
      <c r="J488" s="277"/>
      <c r="K488" s="271"/>
      <c r="L488" s="231"/>
    </row>
    <row r="489" spans="2:12" ht="12.75" customHeight="1" x14ac:dyDescent="0.2">
      <c r="B489" s="53"/>
      <c r="C489" s="279"/>
      <c r="D489" s="280"/>
      <c r="E489" s="279"/>
      <c r="F489" s="28"/>
      <c r="G489" s="280"/>
      <c r="H489" s="281"/>
      <c r="I489" s="281"/>
      <c r="J489" s="277"/>
      <c r="K489" s="271"/>
      <c r="L489" s="231"/>
    </row>
    <row r="490" spans="2:12" ht="39" customHeight="1" x14ac:dyDescent="0.2">
      <c r="B490" s="53">
        <v>2</v>
      </c>
      <c r="C490" s="491" t="s">
        <v>612</v>
      </c>
      <c r="D490" s="492"/>
      <c r="E490" s="491" t="s">
        <v>618</v>
      </c>
      <c r="F490" s="492"/>
      <c r="G490" s="492"/>
      <c r="H490" s="278" t="str">
        <f>IF(ISERROR(VLOOKUP(E490,target_groups_intermeds_benefic_table,2,FALSE)),"",IF(VLOOKUP(E490,target_groups_intermeds_benefic_table,2,FALSE)=0,"",VLOOKUP(E490,target_groups_intermeds_benefic_table,2,FALSE)))</f>
        <v/>
      </c>
      <c r="I490" s="278" t="str">
        <f>IF(ISERROR(VLOOKUP(E490,target_groups_intermeds_benefic_table,3,FALSE)),"",IF(VLOOKUP(E490,target_groups_intermeds_benefic_table,3,FALSE)=0,"",VLOOKUP(E490,target_groups_intermeds_benefic_table,3,FALSE)))</f>
        <v xml:space="preserve">x </v>
      </c>
      <c r="J490" s="277"/>
      <c r="K490" s="271"/>
      <c r="L490" s="231"/>
    </row>
    <row r="491" spans="2:12" ht="10.5" customHeight="1" x14ac:dyDescent="0.2">
      <c r="B491" s="53"/>
      <c r="C491" s="279"/>
      <c r="D491" s="280"/>
      <c r="E491" s="279"/>
      <c r="F491" s="28"/>
      <c r="G491" s="280"/>
      <c r="H491" s="281"/>
      <c r="I491" s="281"/>
      <c r="J491" s="277"/>
      <c r="K491" s="271"/>
      <c r="L491" s="231"/>
    </row>
    <row r="492" spans="2:12" ht="39" customHeight="1" x14ac:dyDescent="0.2">
      <c r="B492" s="53">
        <v>3</v>
      </c>
      <c r="C492" s="493" t="s">
        <v>552</v>
      </c>
      <c r="D492" s="494"/>
      <c r="E492" s="493" t="s">
        <v>556</v>
      </c>
      <c r="F492" s="495"/>
      <c r="G492" s="494"/>
      <c r="H492" s="278" t="str">
        <f>IF(ISERROR(VLOOKUP(E492,target_groups_intermeds_benefic_table,2,FALSE)),"",IF(VLOOKUP(E492,target_groups_intermeds_benefic_table,2,FALSE)=0,"",VLOOKUP(E492,target_groups_intermeds_benefic_table,2,FALSE)))</f>
        <v/>
      </c>
      <c r="I492" s="278" t="str">
        <f>IF(ISERROR(VLOOKUP(E492,target_groups_intermeds_benefic_table,3,FALSE)),"",IF(VLOOKUP(E492,target_groups_intermeds_benefic_table,3,FALSE)=0,"",VLOOKUP(E492,target_groups_intermeds_benefic_table,3,FALSE)))</f>
        <v xml:space="preserve">x </v>
      </c>
      <c r="J492" s="277"/>
      <c r="K492" s="271"/>
      <c r="L492" s="231"/>
    </row>
    <row r="493" spans="2:12" ht="18" customHeight="1" x14ac:dyDescent="0.2">
      <c r="B493" s="53"/>
      <c r="C493" s="302"/>
      <c r="D493" s="380"/>
      <c r="E493" s="380"/>
      <c r="F493" s="273"/>
      <c r="G493" s="6"/>
      <c r="H493" s="6"/>
      <c r="I493" s="6"/>
      <c r="J493" s="6"/>
      <c r="K493" s="6"/>
      <c r="L493" s="231"/>
    </row>
    <row r="494" spans="2:12" ht="18" customHeight="1" x14ac:dyDescent="0.2">
      <c r="B494" s="53"/>
      <c r="C494" s="302"/>
      <c r="D494" s="380"/>
      <c r="E494" s="380"/>
      <c r="F494" s="273"/>
      <c r="G494" s="6"/>
      <c r="H494" s="6"/>
      <c r="I494" s="6"/>
      <c r="J494" s="6"/>
      <c r="K494" s="6"/>
      <c r="L494" s="231"/>
    </row>
    <row r="495" spans="2:12" ht="18" customHeight="1" x14ac:dyDescent="0.2">
      <c r="B495" s="53"/>
      <c r="C495" s="302"/>
      <c r="D495" s="380"/>
      <c r="E495" s="380"/>
      <c r="F495" s="273"/>
      <c r="G495" s="6"/>
      <c r="H495" s="6"/>
      <c r="I495" s="6"/>
      <c r="J495" s="6"/>
      <c r="K495" s="6"/>
      <c r="L495" s="231"/>
    </row>
    <row r="496" spans="2:12" ht="18" customHeight="1" x14ac:dyDescent="0.2">
      <c r="B496" s="53"/>
      <c r="C496" s="302"/>
      <c r="D496" s="380"/>
      <c r="E496" s="380"/>
      <c r="F496" s="273"/>
      <c r="G496" s="6"/>
      <c r="H496" s="6"/>
      <c r="I496" s="6"/>
      <c r="J496" s="6"/>
      <c r="K496" s="6"/>
      <c r="L496" s="231"/>
    </row>
    <row r="497" spans="2:12" ht="18" customHeight="1" x14ac:dyDescent="0.2">
      <c r="B497" s="53"/>
      <c r="C497" s="302"/>
      <c r="D497" s="380"/>
      <c r="E497" s="380"/>
      <c r="F497" s="273"/>
      <c r="G497" s="6"/>
      <c r="H497" s="6"/>
      <c r="I497" s="6"/>
      <c r="J497" s="6"/>
      <c r="K497" s="6"/>
      <c r="L497" s="231"/>
    </row>
    <row r="498" spans="2:12" ht="18" customHeight="1" x14ac:dyDescent="0.2">
      <c r="B498" s="53"/>
      <c r="C498" s="302"/>
      <c r="D498" s="380"/>
      <c r="E498" s="380"/>
      <c r="F498" s="273"/>
      <c r="G498" s="6"/>
      <c r="H498" s="6"/>
      <c r="I498" s="6"/>
      <c r="J498" s="6"/>
      <c r="K498" s="6"/>
      <c r="L498" s="231"/>
    </row>
    <row r="499" spans="2:12" ht="18" customHeight="1" x14ac:dyDescent="0.2">
      <c r="B499" s="53"/>
      <c r="C499" s="302"/>
      <c r="D499" s="380"/>
      <c r="E499" s="380"/>
      <c r="F499" s="273"/>
      <c r="G499" s="6"/>
      <c r="H499" s="6"/>
      <c r="I499" s="6"/>
      <c r="J499" s="6"/>
      <c r="K499" s="6"/>
      <c r="L499" s="231"/>
    </row>
    <row r="500" spans="2:12" ht="18" customHeight="1" x14ac:dyDescent="0.2">
      <c r="B500" s="53"/>
      <c r="C500" s="302"/>
      <c r="D500" s="380"/>
      <c r="E500" s="380"/>
      <c r="F500" s="273"/>
      <c r="G500" s="6"/>
      <c r="H500" s="6"/>
      <c r="I500" s="6"/>
      <c r="J500" s="6"/>
      <c r="K500" s="6"/>
      <c r="L500" s="231"/>
    </row>
    <row r="501" spans="2:12" ht="18" customHeight="1" x14ac:dyDescent="0.2">
      <c r="B501" s="53"/>
      <c r="C501" s="302"/>
      <c r="D501" s="380"/>
      <c r="E501" s="380"/>
      <c r="F501" s="273"/>
      <c r="G501" s="6"/>
      <c r="H501" s="6"/>
      <c r="I501" s="6"/>
      <c r="J501" s="6"/>
      <c r="K501" s="6"/>
      <c r="L501" s="231"/>
    </row>
    <row r="502" spans="2:12" ht="18" customHeight="1" x14ac:dyDescent="0.2">
      <c r="B502" s="243"/>
      <c r="C502" s="382"/>
      <c r="D502" s="383"/>
      <c r="E502" s="383"/>
      <c r="F502" s="282"/>
      <c r="G502" s="7"/>
      <c r="H502" s="7"/>
      <c r="I502" s="7"/>
      <c r="J502" s="7"/>
      <c r="K502" s="7"/>
      <c r="L502" s="245"/>
    </row>
    <row r="503" spans="2:12" ht="18" customHeight="1" x14ac:dyDescent="0.2">
      <c r="B503" s="218"/>
      <c r="C503" s="302"/>
      <c r="D503" s="380"/>
      <c r="E503" s="380"/>
      <c r="F503" s="273"/>
      <c r="G503" s="6"/>
      <c r="H503" s="6"/>
      <c r="I503" s="6"/>
      <c r="J503" s="6"/>
      <c r="K503" s="6"/>
      <c r="L503" s="218"/>
    </row>
    <row r="504" spans="2:12" ht="3.95" customHeight="1" x14ac:dyDescent="0.2">
      <c r="B504" s="218"/>
      <c r="C504" s="218"/>
      <c r="D504" s="218"/>
      <c r="E504" s="218"/>
      <c r="F504" s="218"/>
      <c r="G504" s="218"/>
      <c r="H504" s="218"/>
      <c r="I504" s="218"/>
      <c r="J504" s="218"/>
      <c r="K504" s="237"/>
      <c r="L504" s="237"/>
    </row>
    <row r="505" spans="2:12" s="283" customFormat="1" ht="3.95" customHeight="1" x14ac:dyDescent="0.2">
      <c r="B505" s="346"/>
      <c r="E505" s="284"/>
      <c r="F505" s="284"/>
      <c r="G505" s="284"/>
      <c r="H505" s="284"/>
      <c r="I505" s="284"/>
      <c r="J505" s="284"/>
      <c r="K505" s="284"/>
      <c r="L505" s="247"/>
    </row>
    <row r="506" spans="2:12" s="283" customFormat="1" ht="3.95" customHeight="1" x14ac:dyDescent="0.2">
      <c r="B506" s="346"/>
      <c r="E506" s="284"/>
      <c r="F506" s="284"/>
      <c r="G506" s="284"/>
      <c r="H506" s="284"/>
      <c r="I506" s="284"/>
      <c r="J506" s="284"/>
      <c r="K506" s="284"/>
      <c r="L506" s="247"/>
    </row>
    <row r="507" spans="2:12" s="285" customFormat="1" ht="18" customHeight="1" x14ac:dyDescent="0.25">
      <c r="B507" s="384" t="s">
        <v>236</v>
      </c>
      <c r="C507" s="385"/>
      <c r="D507" s="54"/>
      <c r="E507" s="54"/>
      <c r="F507" s="54"/>
      <c r="G507" s="54"/>
      <c r="H507" s="54"/>
      <c r="I507" s="54"/>
      <c r="J507" s="54"/>
      <c r="K507" s="54"/>
      <c r="L507" s="54"/>
    </row>
    <row r="508" spans="2:12" ht="18" customHeight="1" x14ac:dyDescent="0.2">
      <c r="B508" s="386" t="s">
        <v>237</v>
      </c>
      <c r="C508" s="342"/>
      <c r="D508" s="342"/>
      <c r="E508" s="342"/>
      <c r="F508" s="342"/>
      <c r="G508" s="342"/>
      <c r="H508" s="342"/>
      <c r="I508" s="342"/>
      <c r="J508" s="342"/>
      <c r="K508" s="342"/>
      <c r="L508" s="343"/>
    </row>
    <row r="509" spans="2:12" ht="18" customHeight="1" x14ac:dyDescent="0.2">
      <c r="B509" s="236"/>
      <c r="C509" s="237"/>
      <c r="D509" s="237"/>
      <c r="E509" s="237"/>
      <c r="F509" s="237"/>
      <c r="G509" s="237"/>
      <c r="H509" s="237"/>
      <c r="I509" s="237"/>
      <c r="J509" s="237"/>
      <c r="K509" s="237"/>
      <c r="L509" s="238"/>
    </row>
    <row r="510" spans="2:12" ht="18" customHeight="1" x14ac:dyDescent="0.2">
      <c r="B510" s="236"/>
      <c r="C510" s="237"/>
      <c r="D510" s="237"/>
      <c r="E510" s="237"/>
      <c r="F510" s="237"/>
      <c r="G510" s="237"/>
      <c r="H510" s="237"/>
      <c r="I510" s="237"/>
      <c r="J510" s="237"/>
      <c r="K510" s="237"/>
      <c r="L510" s="238"/>
    </row>
    <row r="511" spans="2:12" ht="18" customHeight="1" x14ac:dyDescent="0.2">
      <c r="B511" s="236"/>
      <c r="C511" s="237"/>
      <c r="D511" s="237"/>
      <c r="E511" s="237"/>
      <c r="F511" s="237"/>
      <c r="G511" s="237"/>
      <c r="H511" s="237"/>
      <c r="I511" s="237"/>
      <c r="J511" s="237"/>
      <c r="K511" s="237"/>
      <c r="L511" s="238"/>
    </row>
    <row r="512" spans="2:12" ht="18" customHeight="1" x14ac:dyDescent="0.2">
      <c r="B512" s="236"/>
      <c r="C512" s="237"/>
      <c r="D512" s="237"/>
      <c r="E512" s="237"/>
      <c r="F512" s="237"/>
      <c r="G512" s="237"/>
      <c r="H512" s="237"/>
      <c r="I512" s="237"/>
      <c r="J512" s="237"/>
      <c r="K512" s="237"/>
      <c r="L512" s="238"/>
    </row>
    <row r="513" spans="2:12" ht="18" customHeight="1" x14ac:dyDescent="0.2">
      <c r="B513" s="236"/>
      <c r="C513" s="237"/>
      <c r="D513" s="237"/>
      <c r="E513" s="237"/>
      <c r="F513" s="237"/>
      <c r="G513" s="237"/>
      <c r="H513" s="237"/>
      <c r="I513" s="237"/>
      <c r="J513" s="237"/>
      <c r="K513" s="237"/>
      <c r="L513" s="238"/>
    </row>
    <row r="514" spans="2:12" ht="18" customHeight="1" x14ac:dyDescent="0.2">
      <c r="B514" s="236"/>
      <c r="C514" s="237"/>
      <c r="D514" s="237"/>
      <c r="E514" s="237"/>
      <c r="F514" s="237"/>
      <c r="G514" s="237"/>
      <c r="H514" s="237"/>
      <c r="I514" s="237"/>
      <c r="J514" s="237"/>
      <c r="K514" s="237"/>
      <c r="L514" s="238"/>
    </row>
    <row r="515" spans="2:12" ht="18" customHeight="1" x14ac:dyDescent="0.2">
      <c r="B515" s="236"/>
      <c r="C515" s="237"/>
      <c r="D515" s="237"/>
      <c r="E515" s="237"/>
      <c r="F515" s="237"/>
      <c r="G515" s="237"/>
      <c r="H515" s="237"/>
      <c r="I515" s="237"/>
      <c r="J515" s="237"/>
      <c r="K515" s="237"/>
      <c r="L515" s="238"/>
    </row>
    <row r="516" spans="2:12" ht="18" customHeight="1" x14ac:dyDescent="0.2">
      <c r="B516" s="236"/>
      <c r="C516" s="237"/>
      <c r="D516" s="237"/>
      <c r="E516" s="237"/>
      <c r="F516" s="237"/>
      <c r="G516" s="237"/>
      <c r="H516" s="237"/>
      <c r="I516" s="237"/>
      <c r="J516" s="237"/>
      <c r="K516" s="237"/>
      <c r="L516" s="238"/>
    </row>
    <row r="517" spans="2:12" ht="18" customHeight="1" x14ac:dyDescent="0.2">
      <c r="B517" s="236"/>
      <c r="C517" s="237"/>
      <c r="D517" s="237"/>
      <c r="E517" s="237"/>
      <c r="F517" s="237"/>
      <c r="G517" s="237"/>
      <c r="H517" s="237"/>
      <c r="I517" s="237"/>
      <c r="J517" s="237"/>
      <c r="K517" s="237"/>
      <c r="L517" s="238"/>
    </row>
    <row r="518" spans="2:12" ht="18" customHeight="1" x14ac:dyDescent="0.2">
      <c r="B518" s="236"/>
      <c r="C518" s="237"/>
      <c r="D518" s="237"/>
      <c r="E518" s="237"/>
      <c r="F518" s="237"/>
      <c r="G518" s="237"/>
      <c r="H518" s="237"/>
      <c r="I518" s="237"/>
      <c r="J518" s="237"/>
      <c r="K518" s="237"/>
      <c r="L518" s="238"/>
    </row>
    <row r="519" spans="2:12" ht="18" customHeight="1" x14ac:dyDescent="0.2">
      <c r="B519" s="236"/>
      <c r="C519" s="237"/>
      <c r="D519" s="237"/>
      <c r="E519" s="237"/>
      <c r="F519" s="237"/>
      <c r="G519" s="237"/>
      <c r="H519" s="237"/>
      <c r="I519" s="237"/>
      <c r="J519" s="237"/>
      <c r="K519" s="237"/>
      <c r="L519" s="238"/>
    </row>
    <row r="520" spans="2:12" ht="18" customHeight="1" x14ac:dyDescent="0.2">
      <c r="B520" s="236"/>
      <c r="C520" s="237"/>
      <c r="D520" s="237"/>
      <c r="E520" s="237"/>
      <c r="F520" s="237"/>
      <c r="G520" s="237"/>
      <c r="H520" s="237"/>
      <c r="I520" s="237"/>
      <c r="J520" s="237"/>
      <c r="K520" s="237"/>
      <c r="L520" s="238"/>
    </row>
    <row r="521" spans="2:12" ht="18" customHeight="1" x14ac:dyDescent="0.2">
      <c r="B521" s="236"/>
      <c r="C521" s="237"/>
      <c r="D521" s="237"/>
      <c r="E521" s="237"/>
      <c r="F521" s="237"/>
      <c r="G521" s="237"/>
      <c r="H521" s="237"/>
      <c r="I521" s="237"/>
      <c r="J521" s="237"/>
      <c r="K521" s="237"/>
      <c r="L521" s="238"/>
    </row>
    <row r="522" spans="2:12" ht="18" customHeight="1" x14ac:dyDescent="0.2">
      <c r="B522" s="236"/>
      <c r="C522" s="237"/>
      <c r="D522" s="237"/>
      <c r="E522" s="237"/>
      <c r="F522" s="237"/>
      <c r="G522" s="237"/>
      <c r="H522" s="237"/>
      <c r="I522" s="237"/>
      <c r="J522" s="237"/>
      <c r="K522" s="237"/>
      <c r="L522" s="238"/>
    </row>
    <row r="523" spans="2:12" ht="18" customHeight="1" x14ac:dyDescent="0.2">
      <c r="B523" s="236"/>
      <c r="C523" s="237"/>
      <c r="D523" s="237"/>
      <c r="E523" s="237"/>
      <c r="F523" s="237"/>
      <c r="G523" s="237"/>
      <c r="H523" s="237"/>
      <c r="I523" s="237"/>
      <c r="J523" s="237"/>
      <c r="K523" s="237"/>
      <c r="L523" s="238"/>
    </row>
    <row r="524" spans="2:12" ht="18" customHeight="1" x14ac:dyDescent="0.2">
      <c r="B524" s="236"/>
      <c r="C524" s="237"/>
      <c r="D524" s="237"/>
      <c r="E524" s="237"/>
      <c r="F524" s="237"/>
      <c r="G524" s="237"/>
      <c r="H524" s="237"/>
      <c r="I524" s="237"/>
      <c r="J524" s="237"/>
      <c r="K524" s="237"/>
      <c r="L524" s="238"/>
    </row>
    <row r="525" spans="2:12" ht="18" customHeight="1" x14ac:dyDescent="0.2">
      <c r="B525" s="236"/>
      <c r="C525" s="237"/>
      <c r="D525" s="237"/>
      <c r="E525" s="237"/>
      <c r="F525" s="237"/>
      <c r="G525" s="237"/>
      <c r="H525" s="237"/>
      <c r="I525" s="237"/>
      <c r="J525" s="237"/>
      <c r="K525" s="237"/>
      <c r="L525" s="238"/>
    </row>
    <row r="526" spans="2:12" ht="18" customHeight="1" x14ac:dyDescent="0.2">
      <c r="B526" s="236"/>
      <c r="C526" s="237"/>
      <c r="D526" s="237"/>
      <c r="E526" s="237"/>
      <c r="F526" s="237"/>
      <c r="G526" s="237"/>
      <c r="H526" s="237"/>
      <c r="I526" s="237"/>
      <c r="J526" s="237"/>
      <c r="K526" s="237"/>
      <c r="L526" s="238"/>
    </row>
    <row r="527" spans="2:12" ht="18" customHeight="1" x14ac:dyDescent="0.2">
      <c r="B527" s="236"/>
      <c r="C527" s="237"/>
      <c r="D527" s="237"/>
      <c r="E527" s="237"/>
      <c r="F527" s="237"/>
      <c r="G527" s="237"/>
      <c r="H527" s="237"/>
      <c r="I527" s="237"/>
      <c r="J527" s="237"/>
      <c r="K527" s="237"/>
      <c r="L527" s="238"/>
    </row>
    <row r="528" spans="2:12" ht="18" customHeight="1" x14ac:dyDescent="0.2">
      <c r="B528" s="236"/>
      <c r="C528" s="237"/>
      <c r="D528" s="237"/>
      <c r="E528" s="237"/>
      <c r="F528" s="237"/>
      <c r="G528" s="237"/>
      <c r="H528" s="237"/>
      <c r="I528" s="237"/>
      <c r="J528" s="237"/>
      <c r="K528" s="237"/>
      <c r="L528" s="238"/>
    </row>
    <row r="529" spans="2:13" ht="18" customHeight="1" x14ac:dyDescent="0.2">
      <c r="B529" s="236"/>
      <c r="C529" s="237"/>
      <c r="D529" s="237"/>
      <c r="E529" s="237"/>
      <c r="F529" s="237"/>
      <c r="G529" s="237"/>
      <c r="H529" s="237"/>
      <c r="I529" s="237"/>
      <c r="J529" s="237"/>
      <c r="K529" s="237"/>
      <c r="L529" s="238"/>
    </row>
    <row r="530" spans="2:13" ht="18" customHeight="1" x14ac:dyDescent="0.2">
      <c r="B530" s="236"/>
      <c r="C530" s="237"/>
      <c r="D530" s="237"/>
      <c r="E530" s="237"/>
      <c r="F530" s="237"/>
      <c r="G530" s="237"/>
      <c r="H530" s="237"/>
      <c r="I530" s="237"/>
      <c r="J530" s="237"/>
      <c r="K530" s="237"/>
      <c r="L530" s="238"/>
    </row>
    <row r="531" spans="2:13" ht="18" customHeight="1" x14ac:dyDescent="0.2">
      <c r="B531" s="239"/>
      <c r="C531" s="286"/>
      <c r="D531" s="240"/>
      <c r="E531" s="240"/>
      <c r="F531" s="240"/>
      <c r="G531" s="240"/>
      <c r="H531" s="240"/>
      <c r="I531" s="240"/>
      <c r="J531" s="240"/>
      <c r="K531" s="240"/>
      <c r="L531" s="241"/>
    </row>
    <row r="532" spans="2:13" s="175" customFormat="1" ht="18" customHeight="1" x14ac:dyDescent="0.2"/>
    <row r="533" spans="2:13" ht="18" customHeight="1" x14ac:dyDescent="0.2">
      <c r="B533" s="386" t="s">
        <v>238</v>
      </c>
      <c r="C533" s="342"/>
      <c r="D533" s="342"/>
      <c r="E533" s="342"/>
      <c r="F533" s="342"/>
      <c r="G533" s="342"/>
      <c r="H533" s="342"/>
      <c r="I533" s="342"/>
      <c r="J533" s="342"/>
      <c r="K533" s="342"/>
      <c r="L533" s="343"/>
    </row>
    <row r="534" spans="2:13" s="175" customFormat="1" ht="13.5" customHeight="1" x14ac:dyDescent="0.2">
      <c r="B534" s="387"/>
      <c r="C534" s="388"/>
      <c r="D534" s="388"/>
      <c r="E534" s="388"/>
      <c r="F534" s="388"/>
      <c r="G534" s="388"/>
      <c r="H534" s="388"/>
      <c r="I534" s="388"/>
      <c r="J534" s="388"/>
      <c r="K534" s="388"/>
      <c r="L534" s="389"/>
      <c r="M534" s="247"/>
    </row>
    <row r="535" spans="2:13" s="175" customFormat="1" ht="18" customHeight="1" x14ac:dyDescent="0.2">
      <c r="B535" s="15" t="s">
        <v>430</v>
      </c>
      <c r="C535" s="388"/>
      <c r="D535" s="505" t="s">
        <v>117</v>
      </c>
      <c r="E535" s="505"/>
      <c r="F535" s="505" t="s">
        <v>118</v>
      </c>
      <c r="G535" s="505"/>
      <c r="H535" s="505" t="s">
        <v>119</v>
      </c>
      <c r="I535" s="505"/>
      <c r="J535" s="505" t="s">
        <v>120</v>
      </c>
      <c r="K535" s="505"/>
      <c r="L535" s="389"/>
      <c r="M535" s="247"/>
    </row>
    <row r="536" spans="2:13" s="175" customFormat="1" ht="35.25" customHeight="1" x14ac:dyDescent="0.2">
      <c r="B536" s="506" t="s">
        <v>425</v>
      </c>
      <c r="C536" s="507"/>
      <c r="D536" s="468" t="s">
        <v>1162</v>
      </c>
      <c r="E536" s="508"/>
      <c r="F536" s="468"/>
      <c r="G536" s="508"/>
      <c r="H536" s="468"/>
      <c r="I536" s="508"/>
      <c r="J536" s="468"/>
      <c r="K536" s="508"/>
      <c r="L536" s="389"/>
      <c r="M536" s="247"/>
    </row>
    <row r="537" spans="2:13" s="175" customFormat="1" ht="35.25" customHeight="1" x14ac:dyDescent="0.2">
      <c r="B537" s="506" t="s">
        <v>424</v>
      </c>
      <c r="C537" s="507"/>
      <c r="D537" s="468" t="s">
        <v>1190</v>
      </c>
      <c r="E537" s="508"/>
      <c r="F537" s="468"/>
      <c r="G537" s="508"/>
      <c r="H537" s="468"/>
      <c r="I537" s="508"/>
      <c r="J537" s="468"/>
      <c r="K537" s="508"/>
      <c r="L537" s="389"/>
      <c r="M537" s="247"/>
    </row>
    <row r="538" spans="2:13" s="175" customFormat="1" ht="35.25" customHeight="1" x14ac:dyDescent="0.2">
      <c r="B538" s="506" t="s">
        <v>423</v>
      </c>
      <c r="C538" s="507"/>
      <c r="D538" s="468">
        <v>920500633</v>
      </c>
      <c r="E538" s="508"/>
      <c r="F538" s="468"/>
      <c r="G538" s="508"/>
      <c r="H538" s="468"/>
      <c r="I538" s="508"/>
      <c r="J538" s="468"/>
      <c r="K538" s="508"/>
      <c r="L538" s="389"/>
      <c r="M538" s="247"/>
    </row>
    <row r="539" spans="2:13" s="175" customFormat="1" ht="35.25" customHeight="1" x14ac:dyDescent="0.2">
      <c r="B539" s="347"/>
      <c r="C539" s="287" t="s">
        <v>34</v>
      </c>
      <c r="D539" s="468" t="s">
        <v>263</v>
      </c>
      <c r="E539" s="508"/>
      <c r="F539" s="468"/>
      <c r="G539" s="508"/>
      <c r="H539" s="468"/>
      <c r="I539" s="508"/>
      <c r="J539" s="468"/>
      <c r="K539" s="508"/>
      <c r="L539" s="389"/>
      <c r="M539" s="247"/>
    </row>
    <row r="540" spans="2:13" s="175" customFormat="1" ht="35.25" customHeight="1" x14ac:dyDescent="0.2">
      <c r="B540" s="347"/>
      <c r="C540" s="287" t="s">
        <v>35</v>
      </c>
      <c r="D540" s="468" t="s">
        <v>904</v>
      </c>
      <c r="E540" s="508"/>
      <c r="F540" s="468"/>
      <c r="G540" s="508"/>
      <c r="H540" s="468"/>
      <c r="I540" s="508"/>
      <c r="J540" s="468"/>
      <c r="K540" s="508"/>
      <c r="L540" s="389"/>
      <c r="M540" s="247"/>
    </row>
    <row r="541" spans="2:13" s="175" customFormat="1" ht="35.25" customHeight="1" x14ac:dyDescent="0.2">
      <c r="B541" s="347"/>
      <c r="C541" s="288" t="s">
        <v>431</v>
      </c>
      <c r="D541" s="468" t="s">
        <v>564</v>
      </c>
      <c r="E541" s="508"/>
      <c r="F541" s="468"/>
      <c r="G541" s="508"/>
      <c r="H541" s="468"/>
      <c r="I541" s="508"/>
      <c r="J541" s="468"/>
      <c r="K541" s="508"/>
      <c r="L541" s="389"/>
      <c r="M541" s="247"/>
    </row>
    <row r="542" spans="2:13" s="175" customFormat="1" ht="35.25" customHeight="1" x14ac:dyDescent="0.2">
      <c r="B542" s="509" t="s">
        <v>453</v>
      </c>
      <c r="C542" s="510"/>
      <c r="D542" s="468" t="s">
        <v>268</v>
      </c>
      <c r="E542" s="511"/>
      <c r="F542" s="468"/>
      <c r="G542" s="508"/>
      <c r="H542" s="468"/>
      <c r="I542" s="508"/>
      <c r="J542" s="468"/>
      <c r="K542" s="508"/>
      <c r="L542" s="389"/>
      <c r="M542" s="247"/>
    </row>
    <row r="543" spans="2:13" s="175" customFormat="1" ht="18" customHeight="1" x14ac:dyDescent="0.2">
      <c r="B543" s="387"/>
      <c r="C543" s="388"/>
      <c r="D543" s="512"/>
      <c r="E543" s="512"/>
      <c r="F543" s="512"/>
      <c r="G543" s="512"/>
      <c r="H543" s="512"/>
      <c r="I543" s="512"/>
      <c r="J543" s="512"/>
      <c r="K543" s="512"/>
      <c r="L543" s="389"/>
      <c r="M543" s="247"/>
    </row>
    <row r="544" spans="2:13" s="175" customFormat="1" ht="18" customHeight="1" x14ac:dyDescent="0.2">
      <c r="B544" s="15" t="s">
        <v>428</v>
      </c>
      <c r="C544" s="388"/>
      <c r="D544" s="505" t="s">
        <v>117</v>
      </c>
      <c r="E544" s="505"/>
      <c r="F544" s="505" t="s">
        <v>118</v>
      </c>
      <c r="G544" s="505"/>
      <c r="H544" s="505" t="s">
        <v>119</v>
      </c>
      <c r="I544" s="505"/>
      <c r="J544" s="505" t="s">
        <v>120</v>
      </c>
      <c r="K544" s="505"/>
      <c r="L544" s="389"/>
      <c r="M544" s="247"/>
    </row>
    <row r="545" spans="2:13" s="175" customFormat="1" ht="31.5" customHeight="1" x14ac:dyDescent="0.2">
      <c r="B545" s="506" t="s">
        <v>78</v>
      </c>
      <c r="C545" s="507"/>
      <c r="D545" s="468" t="s">
        <v>1191</v>
      </c>
      <c r="E545" s="508"/>
      <c r="F545" s="468"/>
      <c r="G545" s="508"/>
      <c r="H545" s="468"/>
      <c r="I545" s="508"/>
      <c r="J545" s="468"/>
      <c r="K545" s="508"/>
      <c r="L545" s="389"/>
      <c r="M545" s="247"/>
    </row>
    <row r="546" spans="2:13" s="175" customFormat="1" ht="31.5" customHeight="1" x14ac:dyDescent="0.2">
      <c r="B546" s="506" t="s">
        <v>426</v>
      </c>
      <c r="C546" s="507"/>
      <c r="D546" s="468">
        <v>31</v>
      </c>
      <c r="E546" s="508"/>
      <c r="F546" s="468"/>
      <c r="G546" s="508"/>
      <c r="H546" s="468"/>
      <c r="I546" s="508"/>
      <c r="J546" s="468"/>
      <c r="K546" s="508"/>
      <c r="L546" s="389"/>
      <c r="M546" s="247"/>
    </row>
    <row r="547" spans="2:13" s="175" customFormat="1" ht="31.5" customHeight="1" x14ac:dyDescent="0.2">
      <c r="B547" s="506" t="s">
        <v>242</v>
      </c>
      <c r="C547" s="507"/>
      <c r="D547" s="468">
        <v>5750</v>
      </c>
      <c r="E547" s="508"/>
      <c r="F547" s="468"/>
      <c r="G547" s="508"/>
      <c r="H547" s="468"/>
      <c r="I547" s="508"/>
      <c r="J547" s="468"/>
      <c r="K547" s="508"/>
      <c r="L547" s="389"/>
      <c r="M547" s="247"/>
    </row>
    <row r="548" spans="2:13" s="175" customFormat="1" ht="31.5" customHeight="1" x14ac:dyDescent="0.2">
      <c r="B548" s="506" t="s">
        <v>80</v>
      </c>
      <c r="C548" s="507"/>
      <c r="D548" s="468" t="s">
        <v>1163</v>
      </c>
      <c r="E548" s="508"/>
      <c r="F548" s="468"/>
      <c r="G548" s="508"/>
      <c r="H548" s="468"/>
      <c r="I548" s="508"/>
      <c r="J548" s="468"/>
      <c r="K548" s="508"/>
      <c r="L548" s="389"/>
      <c r="M548" s="247"/>
    </row>
    <row r="549" spans="2:13" s="175" customFormat="1" ht="31.5" customHeight="1" x14ac:dyDescent="0.2">
      <c r="B549" s="506" t="s">
        <v>427</v>
      </c>
      <c r="C549" s="507"/>
      <c r="D549" s="468" t="s">
        <v>164</v>
      </c>
      <c r="E549" s="508"/>
      <c r="F549" s="468"/>
      <c r="G549" s="508"/>
      <c r="H549" s="468"/>
      <c r="I549" s="508"/>
      <c r="J549" s="468"/>
      <c r="K549" s="508"/>
      <c r="L549" s="389"/>
      <c r="M549" s="247"/>
    </row>
    <row r="550" spans="2:13" s="175" customFormat="1" ht="31.5" customHeight="1" x14ac:dyDescent="0.2">
      <c r="B550" s="506" t="s">
        <v>81</v>
      </c>
      <c r="C550" s="507"/>
      <c r="D550" s="513" t="s">
        <v>1164</v>
      </c>
      <c r="E550" s="508"/>
      <c r="F550" s="468"/>
      <c r="G550" s="508"/>
      <c r="H550" s="468"/>
      <c r="I550" s="508"/>
      <c r="J550" s="468"/>
      <c r="K550" s="508"/>
      <c r="L550" s="389"/>
      <c r="M550" s="247"/>
    </row>
    <row r="551" spans="2:13" s="175" customFormat="1" ht="18" customHeight="1" x14ac:dyDescent="0.2">
      <c r="B551" s="387"/>
      <c r="C551" s="388"/>
      <c r="D551" s="512"/>
      <c r="E551" s="512"/>
      <c r="F551" s="512"/>
      <c r="G551" s="512"/>
      <c r="H551" s="512"/>
      <c r="I551" s="512"/>
      <c r="J551" s="512"/>
      <c r="K551" s="512"/>
      <c r="L551" s="389"/>
      <c r="M551" s="247"/>
    </row>
    <row r="552" spans="2:13" s="175" customFormat="1" ht="18" customHeight="1" x14ac:dyDescent="0.2">
      <c r="B552" s="15" t="s">
        <v>429</v>
      </c>
      <c r="C552" s="388"/>
      <c r="D552" s="505" t="s">
        <v>117</v>
      </c>
      <c r="E552" s="505"/>
      <c r="F552" s="505" t="s">
        <v>118</v>
      </c>
      <c r="G552" s="505"/>
      <c r="H552" s="505" t="s">
        <v>119</v>
      </c>
      <c r="I552" s="505"/>
      <c r="J552" s="505" t="s">
        <v>120</v>
      </c>
      <c r="K552" s="505"/>
      <c r="L552" s="389"/>
      <c r="M552" s="247"/>
    </row>
    <row r="553" spans="2:13" s="175" customFormat="1" ht="31.5" customHeight="1" x14ac:dyDescent="0.2">
      <c r="B553" s="506" t="s">
        <v>86</v>
      </c>
      <c r="C553" s="507"/>
      <c r="D553" s="468" t="s">
        <v>1165</v>
      </c>
      <c r="E553" s="508"/>
      <c r="F553" s="468"/>
      <c r="G553" s="508"/>
      <c r="H553" s="468"/>
      <c r="I553" s="508"/>
      <c r="J553" s="468"/>
      <c r="K553" s="508"/>
      <c r="L553" s="389"/>
      <c r="M553" s="247"/>
    </row>
    <row r="554" spans="2:13" s="175" customFormat="1" ht="31.5" customHeight="1" x14ac:dyDescent="0.2">
      <c r="B554" s="506" t="s">
        <v>87</v>
      </c>
      <c r="C554" s="507"/>
      <c r="D554" s="468" t="s">
        <v>1166</v>
      </c>
      <c r="E554" s="508"/>
      <c r="F554" s="468"/>
      <c r="G554" s="508"/>
      <c r="H554" s="468"/>
      <c r="I554" s="508"/>
      <c r="J554" s="468"/>
      <c r="K554" s="508"/>
      <c r="L554" s="389"/>
      <c r="M554" s="247"/>
    </row>
    <row r="555" spans="2:13" s="175" customFormat="1" ht="31.5" customHeight="1" x14ac:dyDescent="0.2">
      <c r="B555" s="506" t="s">
        <v>195</v>
      </c>
      <c r="C555" s="507"/>
      <c r="D555" s="468" t="s">
        <v>1167</v>
      </c>
      <c r="E555" s="508"/>
      <c r="F555" s="468"/>
      <c r="G555" s="508"/>
      <c r="H555" s="468"/>
      <c r="I555" s="508"/>
      <c r="J555" s="468"/>
      <c r="K555" s="508"/>
      <c r="L555" s="389"/>
      <c r="M555" s="247"/>
    </row>
    <row r="556" spans="2:13" s="175" customFormat="1" ht="31.5" customHeight="1" x14ac:dyDescent="0.2">
      <c r="B556" s="506" t="s">
        <v>90</v>
      </c>
      <c r="C556" s="507"/>
      <c r="D556" s="426" t="s">
        <v>1168</v>
      </c>
      <c r="E556" s="514"/>
      <c r="F556" s="426"/>
      <c r="G556" s="514"/>
      <c r="H556" s="426"/>
      <c r="I556" s="514"/>
      <c r="J556" s="426"/>
      <c r="K556" s="514"/>
      <c r="L556" s="389"/>
      <c r="M556" s="247"/>
    </row>
    <row r="557" spans="2:13" s="175" customFormat="1" ht="31.5" customHeight="1" x14ac:dyDescent="0.2">
      <c r="B557" s="506" t="s">
        <v>243</v>
      </c>
      <c r="C557" s="507"/>
      <c r="D557" s="426"/>
      <c r="E557" s="514"/>
      <c r="F557" s="426"/>
      <c r="G557" s="514"/>
      <c r="H557" s="426"/>
      <c r="I557" s="514"/>
      <c r="J557" s="426"/>
      <c r="K557" s="514"/>
      <c r="L557" s="389"/>
      <c r="M557" s="247"/>
    </row>
    <row r="558" spans="2:13" s="175" customFormat="1" ht="18" customHeight="1" x14ac:dyDescent="0.2">
      <c r="B558" s="387"/>
      <c r="C558" s="388"/>
      <c r="D558" s="512"/>
      <c r="E558" s="512"/>
      <c r="F558" s="512"/>
      <c r="G558" s="512"/>
      <c r="H558" s="512"/>
      <c r="I558" s="512"/>
      <c r="J558" s="512"/>
      <c r="K558" s="512"/>
      <c r="L558" s="389"/>
      <c r="M558" s="247"/>
    </row>
    <row r="559" spans="2:13" s="175" customFormat="1" ht="18" customHeight="1" x14ac:dyDescent="0.2">
      <c r="B559" s="15" t="s">
        <v>920</v>
      </c>
      <c r="C559" s="388"/>
      <c r="D559" s="505" t="s">
        <v>117</v>
      </c>
      <c r="E559" s="505"/>
      <c r="F559" s="505" t="s">
        <v>118</v>
      </c>
      <c r="G559" s="505"/>
      <c r="H559" s="505" t="s">
        <v>119</v>
      </c>
      <c r="I559" s="505"/>
      <c r="J559" s="505" t="s">
        <v>120</v>
      </c>
      <c r="K559" s="505"/>
      <c r="L559" s="389"/>
      <c r="M559" s="247"/>
    </row>
    <row r="560" spans="2:13" s="175" customFormat="1" ht="31.5" customHeight="1" x14ac:dyDescent="0.2">
      <c r="B560" s="506" t="s">
        <v>239</v>
      </c>
      <c r="C560" s="507"/>
      <c r="D560" s="515" t="s">
        <v>481</v>
      </c>
      <c r="E560" s="516"/>
      <c r="F560" s="515" t="str">
        <f>IF(grant_requested_partner2&gt;0,Lists!$V$2,Lists!$V$3)</f>
        <v>No</v>
      </c>
      <c r="G560" s="516"/>
      <c r="H560" s="515" t="str">
        <f>IF(grant_requested_partner3&gt;0,Lists!$V$2,Lists!$V$3)</f>
        <v>No</v>
      </c>
      <c r="I560" s="516"/>
      <c r="J560" s="515" t="str">
        <f>IF(grant_requested_partner4&gt;0,Lists!$V$2,Lists!$V$3)</f>
        <v>No</v>
      </c>
      <c r="K560" s="516"/>
      <c r="L560" s="389"/>
      <c r="M560" s="247"/>
    </row>
    <row r="561" spans="2:13" s="175" customFormat="1" ht="31.5" customHeight="1" x14ac:dyDescent="0.2">
      <c r="B561" s="506" t="s">
        <v>240</v>
      </c>
      <c r="C561" s="507"/>
      <c r="D561" s="515" t="str">
        <f>IF(in_kind_partner1+cash_cofinancing_partner1&gt;0,Lists!V2,Lists!V3)</f>
        <v>No</v>
      </c>
      <c r="E561" s="516"/>
      <c r="F561" s="515" t="str">
        <f>IF(in_kind_partner2+cash_cofinancing_partner2&gt;0,Lists!V2,Lists!V3)</f>
        <v>No</v>
      </c>
      <c r="G561" s="516"/>
      <c r="H561" s="515" t="str">
        <f>IF(in_kind_partner3+cash_cofinancing_partner3&gt;0,Lists!V2,Lists!V3)</f>
        <v>No</v>
      </c>
      <c r="I561" s="516"/>
      <c r="J561" s="515" t="str">
        <f>IF(in_kind_partner4+cash_cofinancing_partner4&gt;0,Lists!V2,Lists!V3)</f>
        <v>No</v>
      </c>
      <c r="K561" s="516"/>
      <c r="L561" s="389"/>
      <c r="M561" s="247"/>
    </row>
    <row r="562" spans="2:13" s="175" customFormat="1" ht="31.5" customHeight="1" x14ac:dyDescent="0.2">
      <c r="B562" s="506" t="s">
        <v>32</v>
      </c>
      <c r="C562" s="507"/>
      <c r="D562" s="468" t="s">
        <v>483</v>
      </c>
      <c r="E562" s="508"/>
      <c r="F562" s="468"/>
      <c r="G562" s="508"/>
      <c r="H562" s="468"/>
      <c r="I562" s="508"/>
      <c r="J562" s="468"/>
      <c r="K562" s="508"/>
      <c r="L562" s="389"/>
      <c r="M562" s="247"/>
    </row>
    <row r="563" spans="2:13" s="175" customFormat="1" ht="31.5" customHeight="1" x14ac:dyDescent="0.2">
      <c r="B563" s="506" t="s">
        <v>33</v>
      </c>
      <c r="C563" s="507"/>
      <c r="D563" s="468" t="s">
        <v>485</v>
      </c>
      <c r="E563" s="508"/>
      <c r="F563" s="468"/>
      <c r="G563" s="508"/>
      <c r="H563" s="468"/>
      <c r="I563" s="508"/>
      <c r="J563" s="468"/>
      <c r="K563" s="508"/>
      <c r="L563" s="389"/>
      <c r="M563" s="247"/>
    </row>
    <row r="564" spans="2:13" s="175" customFormat="1" ht="16.5" customHeight="1" x14ac:dyDescent="0.2">
      <c r="B564" s="254"/>
      <c r="C564" s="255"/>
      <c r="D564" s="255"/>
      <c r="E564" s="255"/>
      <c r="F564" s="255"/>
      <c r="G564" s="255"/>
      <c r="H564" s="255"/>
      <c r="I564" s="255"/>
      <c r="J564" s="255"/>
      <c r="K564" s="255"/>
      <c r="L564" s="256"/>
      <c r="M564" s="247"/>
    </row>
    <row r="565" spans="2:13" s="175" customFormat="1" ht="16.5" customHeight="1" x14ac:dyDescent="0.2"/>
    <row r="566" spans="2:13" s="175" customFormat="1" ht="16.5" customHeight="1" x14ac:dyDescent="0.2">
      <c r="B566" s="255"/>
      <c r="C566" s="255"/>
      <c r="D566" s="255"/>
      <c r="E566" s="255"/>
      <c r="F566" s="255"/>
      <c r="G566" s="255"/>
      <c r="H566" s="255"/>
      <c r="I566" s="255"/>
      <c r="J566" s="255"/>
      <c r="K566" s="255"/>
      <c r="L566" s="255"/>
      <c r="M566" s="247"/>
    </row>
    <row r="567" spans="2:13" ht="18" customHeight="1" x14ac:dyDescent="0.2">
      <c r="B567" s="386" t="s">
        <v>458</v>
      </c>
      <c r="C567" s="342"/>
      <c r="D567" s="342"/>
      <c r="E567" s="342"/>
      <c r="F567" s="342"/>
      <c r="G567" s="342"/>
      <c r="H567" s="342"/>
      <c r="I567" s="342"/>
      <c r="J567" s="342"/>
      <c r="K567" s="342"/>
      <c r="L567" s="343"/>
    </row>
    <row r="568" spans="2:13" s="175" customFormat="1" ht="12" customHeight="1" x14ac:dyDescent="0.2">
      <c r="B568" s="246"/>
      <c r="C568" s="247"/>
      <c r="D568" s="247"/>
      <c r="E568" s="247"/>
      <c r="F568" s="247"/>
      <c r="G568" s="247"/>
      <c r="H568" s="247"/>
      <c r="I568" s="247"/>
      <c r="J568" s="247"/>
      <c r="K568" s="247"/>
      <c r="L568" s="248"/>
      <c r="M568" s="247"/>
    </row>
    <row r="569" spans="2:13" s="175" customFormat="1" ht="12" customHeight="1" x14ac:dyDescent="0.2">
      <c r="B569" s="517" t="s">
        <v>454</v>
      </c>
      <c r="C569" s="518"/>
      <c r="D569" s="519" t="s">
        <v>459</v>
      </c>
      <c r="E569" s="519"/>
      <c r="F569" s="519"/>
      <c r="G569" s="519"/>
      <c r="H569" s="519"/>
      <c r="I569" s="519"/>
      <c r="J569" s="519"/>
      <c r="K569" s="519"/>
      <c r="L569" s="248"/>
      <c r="M569" s="247"/>
    </row>
    <row r="570" spans="2:13" s="175" customFormat="1" ht="12" customHeight="1" x14ac:dyDescent="0.2">
      <c r="B570" s="517"/>
      <c r="C570" s="518"/>
      <c r="D570" s="519"/>
      <c r="E570" s="519"/>
      <c r="F570" s="519"/>
      <c r="G570" s="519"/>
      <c r="H570" s="519"/>
      <c r="I570" s="519"/>
      <c r="J570" s="519"/>
      <c r="K570" s="519"/>
      <c r="L570" s="248"/>
      <c r="M570" s="247"/>
    </row>
    <row r="571" spans="2:13" s="175" customFormat="1" ht="12" customHeight="1" x14ac:dyDescent="0.2">
      <c r="B571" s="517"/>
      <c r="C571" s="518"/>
      <c r="D571" s="519"/>
      <c r="E571" s="519"/>
      <c r="F571" s="519"/>
      <c r="G571" s="519"/>
      <c r="H571" s="519"/>
      <c r="I571" s="519"/>
      <c r="J571" s="519"/>
      <c r="K571" s="519"/>
      <c r="L571" s="248"/>
      <c r="M571" s="247"/>
    </row>
    <row r="572" spans="2:13" s="175" customFormat="1" ht="12" customHeight="1" x14ac:dyDescent="0.2">
      <c r="B572" s="517"/>
      <c r="C572" s="518"/>
      <c r="D572" s="519"/>
      <c r="E572" s="519"/>
      <c r="F572" s="519"/>
      <c r="G572" s="519"/>
      <c r="H572" s="519"/>
      <c r="I572" s="519"/>
      <c r="J572" s="519"/>
      <c r="K572" s="519"/>
      <c r="L572" s="248"/>
      <c r="M572" s="247"/>
    </row>
    <row r="573" spans="2:13" s="175" customFormat="1" ht="12" customHeight="1" x14ac:dyDescent="0.2">
      <c r="B573" s="517"/>
      <c r="C573" s="518"/>
      <c r="D573" s="519"/>
      <c r="E573" s="519"/>
      <c r="F573" s="519"/>
      <c r="G573" s="519"/>
      <c r="H573" s="519"/>
      <c r="I573" s="519"/>
      <c r="J573" s="519"/>
      <c r="K573" s="519"/>
      <c r="L573" s="248"/>
      <c r="M573" s="247"/>
    </row>
    <row r="574" spans="2:13" s="175" customFormat="1" ht="12" customHeight="1" x14ac:dyDescent="0.2">
      <c r="B574" s="517"/>
      <c r="C574" s="518"/>
      <c r="D574" s="519"/>
      <c r="E574" s="519"/>
      <c r="F574" s="519"/>
      <c r="G574" s="519"/>
      <c r="H574" s="519"/>
      <c r="I574" s="519"/>
      <c r="J574" s="519"/>
      <c r="K574" s="519"/>
      <c r="L574" s="248"/>
      <c r="M574" s="247"/>
    </row>
    <row r="575" spans="2:13" s="175" customFormat="1" ht="12" customHeight="1" x14ac:dyDescent="0.2">
      <c r="B575" s="517"/>
      <c r="C575" s="518"/>
      <c r="D575" s="519"/>
      <c r="E575" s="519"/>
      <c r="F575" s="519"/>
      <c r="G575" s="519"/>
      <c r="H575" s="519"/>
      <c r="I575" s="519"/>
      <c r="J575" s="519"/>
      <c r="K575" s="519"/>
      <c r="L575" s="248"/>
      <c r="M575" s="247"/>
    </row>
    <row r="576" spans="2:13" s="175" customFormat="1" ht="12" customHeight="1" x14ac:dyDescent="0.2">
      <c r="B576" s="517"/>
      <c r="C576" s="518"/>
      <c r="D576" s="519"/>
      <c r="E576" s="519"/>
      <c r="F576" s="519"/>
      <c r="G576" s="519"/>
      <c r="H576" s="519"/>
      <c r="I576" s="519"/>
      <c r="J576" s="519"/>
      <c r="K576" s="519"/>
      <c r="L576" s="248"/>
      <c r="M576" s="247"/>
    </row>
    <row r="577" spans="2:13" s="175" customFormat="1" ht="12" customHeight="1" x14ac:dyDescent="0.2">
      <c r="B577" s="517"/>
      <c r="C577" s="518"/>
      <c r="D577" s="519"/>
      <c r="E577" s="519"/>
      <c r="F577" s="519"/>
      <c r="G577" s="519"/>
      <c r="H577" s="519"/>
      <c r="I577" s="519"/>
      <c r="J577" s="519"/>
      <c r="K577" s="519"/>
      <c r="L577" s="248"/>
      <c r="M577" s="247"/>
    </row>
    <row r="578" spans="2:13" s="175" customFormat="1" ht="12" customHeight="1" x14ac:dyDescent="0.2">
      <c r="B578" s="517"/>
      <c r="C578" s="518"/>
      <c r="D578" s="519"/>
      <c r="E578" s="519"/>
      <c r="F578" s="519"/>
      <c r="G578" s="519"/>
      <c r="H578" s="519"/>
      <c r="I578" s="519"/>
      <c r="J578" s="519"/>
      <c r="K578" s="519"/>
      <c r="L578" s="248"/>
      <c r="M578" s="247"/>
    </row>
    <row r="579" spans="2:13" s="175" customFormat="1" ht="12" customHeight="1" x14ac:dyDescent="0.2">
      <c r="B579" s="517"/>
      <c r="C579" s="518"/>
      <c r="D579" s="519"/>
      <c r="E579" s="519"/>
      <c r="F579" s="519"/>
      <c r="G579" s="519"/>
      <c r="H579" s="519"/>
      <c r="I579" s="519"/>
      <c r="J579" s="519"/>
      <c r="K579" s="519"/>
      <c r="L579" s="248"/>
      <c r="M579" s="247"/>
    </row>
    <row r="580" spans="2:13" s="175" customFormat="1" ht="12" customHeight="1" x14ac:dyDescent="0.2">
      <c r="B580" s="517"/>
      <c r="C580" s="518"/>
      <c r="D580" s="519"/>
      <c r="E580" s="519"/>
      <c r="F580" s="519"/>
      <c r="G580" s="519"/>
      <c r="H580" s="519"/>
      <c r="I580" s="519"/>
      <c r="J580" s="519"/>
      <c r="K580" s="519"/>
      <c r="L580" s="248"/>
      <c r="M580" s="247"/>
    </row>
    <row r="581" spans="2:13" s="175" customFormat="1" ht="12" customHeight="1" x14ac:dyDescent="0.2">
      <c r="B581" s="246"/>
      <c r="C581" s="247"/>
      <c r="D581" s="247"/>
      <c r="E581" s="247"/>
      <c r="F581" s="247"/>
      <c r="G581" s="247"/>
      <c r="H581" s="247"/>
      <c r="I581" s="247"/>
      <c r="J581" s="247"/>
      <c r="K581" s="247"/>
      <c r="L581" s="248"/>
      <c r="M581" s="247"/>
    </row>
    <row r="582" spans="2:13" s="175" customFormat="1" ht="12" customHeight="1" x14ac:dyDescent="0.2">
      <c r="B582" s="517" t="s">
        <v>455</v>
      </c>
      <c r="C582" s="518"/>
      <c r="D582" s="519"/>
      <c r="E582" s="519"/>
      <c r="F582" s="519"/>
      <c r="G582" s="519"/>
      <c r="H582" s="519"/>
      <c r="I582" s="519"/>
      <c r="J582" s="519"/>
      <c r="K582" s="519"/>
      <c r="L582" s="248"/>
      <c r="M582" s="247"/>
    </row>
    <row r="583" spans="2:13" s="175" customFormat="1" ht="12" customHeight="1" x14ac:dyDescent="0.2">
      <c r="B583" s="517"/>
      <c r="C583" s="518"/>
      <c r="D583" s="519"/>
      <c r="E583" s="519"/>
      <c r="F583" s="519"/>
      <c r="G583" s="519"/>
      <c r="H583" s="519"/>
      <c r="I583" s="519"/>
      <c r="J583" s="519"/>
      <c r="K583" s="519"/>
      <c r="L583" s="248"/>
      <c r="M583" s="247"/>
    </row>
    <row r="584" spans="2:13" s="175" customFormat="1" ht="12" customHeight="1" x14ac:dyDescent="0.2">
      <c r="B584" s="517"/>
      <c r="C584" s="518"/>
      <c r="D584" s="519"/>
      <c r="E584" s="519"/>
      <c r="F584" s="519"/>
      <c r="G584" s="519"/>
      <c r="H584" s="519"/>
      <c r="I584" s="519"/>
      <c r="J584" s="519"/>
      <c r="K584" s="519"/>
      <c r="L584" s="248"/>
      <c r="M584" s="247"/>
    </row>
    <row r="585" spans="2:13" s="175" customFormat="1" ht="12" customHeight="1" x14ac:dyDescent="0.2">
      <c r="B585" s="517"/>
      <c r="C585" s="518"/>
      <c r="D585" s="519"/>
      <c r="E585" s="519"/>
      <c r="F585" s="519"/>
      <c r="G585" s="519"/>
      <c r="H585" s="519"/>
      <c r="I585" s="519"/>
      <c r="J585" s="519"/>
      <c r="K585" s="519"/>
      <c r="L585" s="248"/>
      <c r="M585" s="247"/>
    </row>
    <row r="586" spans="2:13" s="175" customFormat="1" ht="12" customHeight="1" x14ac:dyDescent="0.2">
      <c r="B586" s="517"/>
      <c r="C586" s="518"/>
      <c r="D586" s="519"/>
      <c r="E586" s="519"/>
      <c r="F586" s="519"/>
      <c r="G586" s="519"/>
      <c r="H586" s="519"/>
      <c r="I586" s="519"/>
      <c r="J586" s="519"/>
      <c r="K586" s="519"/>
      <c r="L586" s="248"/>
      <c r="M586" s="247"/>
    </row>
    <row r="587" spans="2:13" s="175" customFormat="1" ht="12" customHeight="1" x14ac:dyDescent="0.2">
      <c r="B587" s="517"/>
      <c r="C587" s="518"/>
      <c r="D587" s="519"/>
      <c r="E587" s="519"/>
      <c r="F587" s="519"/>
      <c r="G587" s="519"/>
      <c r="H587" s="519"/>
      <c r="I587" s="519"/>
      <c r="J587" s="519"/>
      <c r="K587" s="519"/>
      <c r="L587" s="248"/>
      <c r="M587" s="247"/>
    </row>
    <row r="588" spans="2:13" s="175" customFormat="1" ht="12" customHeight="1" x14ac:dyDescent="0.2">
      <c r="B588" s="517"/>
      <c r="C588" s="518"/>
      <c r="D588" s="519"/>
      <c r="E588" s="519"/>
      <c r="F588" s="519"/>
      <c r="G588" s="519"/>
      <c r="H588" s="519"/>
      <c r="I588" s="519"/>
      <c r="J588" s="519"/>
      <c r="K588" s="519"/>
      <c r="L588" s="248"/>
      <c r="M588" s="247"/>
    </row>
    <row r="589" spans="2:13" s="175" customFormat="1" ht="12" customHeight="1" x14ac:dyDescent="0.2">
      <c r="B589" s="517"/>
      <c r="C589" s="518"/>
      <c r="D589" s="519"/>
      <c r="E589" s="519"/>
      <c r="F589" s="519"/>
      <c r="G589" s="519"/>
      <c r="H589" s="519"/>
      <c r="I589" s="519"/>
      <c r="J589" s="519"/>
      <c r="K589" s="519"/>
      <c r="L589" s="248"/>
      <c r="M589" s="247"/>
    </row>
    <row r="590" spans="2:13" s="175" customFormat="1" ht="12" customHeight="1" x14ac:dyDescent="0.2">
      <c r="B590" s="517"/>
      <c r="C590" s="518"/>
      <c r="D590" s="519"/>
      <c r="E590" s="519"/>
      <c r="F590" s="519"/>
      <c r="G590" s="519"/>
      <c r="H590" s="519"/>
      <c r="I590" s="519"/>
      <c r="J590" s="519"/>
      <c r="K590" s="519"/>
      <c r="L590" s="248"/>
      <c r="M590" s="247"/>
    </row>
    <row r="591" spans="2:13" s="175" customFormat="1" ht="12" customHeight="1" x14ac:dyDescent="0.2">
      <c r="B591" s="517"/>
      <c r="C591" s="518"/>
      <c r="D591" s="519"/>
      <c r="E591" s="519"/>
      <c r="F591" s="519"/>
      <c r="G591" s="519"/>
      <c r="H591" s="519"/>
      <c r="I591" s="519"/>
      <c r="J591" s="519"/>
      <c r="K591" s="519"/>
      <c r="L591" s="248"/>
      <c r="M591" s="247"/>
    </row>
    <row r="592" spans="2:13" s="175" customFormat="1" ht="12" customHeight="1" x14ac:dyDescent="0.2">
      <c r="B592" s="517"/>
      <c r="C592" s="518"/>
      <c r="D592" s="519"/>
      <c r="E592" s="519"/>
      <c r="F592" s="519"/>
      <c r="G592" s="519"/>
      <c r="H592" s="519"/>
      <c r="I592" s="519"/>
      <c r="J592" s="519"/>
      <c r="K592" s="519"/>
      <c r="L592" s="248"/>
      <c r="M592" s="247"/>
    </row>
    <row r="593" spans="2:13" s="175" customFormat="1" ht="12" customHeight="1" x14ac:dyDescent="0.2">
      <c r="B593" s="517"/>
      <c r="C593" s="518"/>
      <c r="D593" s="519"/>
      <c r="E593" s="519"/>
      <c r="F593" s="519"/>
      <c r="G593" s="519"/>
      <c r="H593" s="519"/>
      <c r="I593" s="519"/>
      <c r="J593" s="519"/>
      <c r="K593" s="519"/>
      <c r="L593" s="248"/>
      <c r="M593" s="247"/>
    </row>
    <row r="594" spans="2:13" s="175" customFormat="1" ht="12" customHeight="1" x14ac:dyDescent="0.2">
      <c r="B594" s="246"/>
      <c r="C594" s="247"/>
      <c r="D594" s="247"/>
      <c r="E594" s="247"/>
      <c r="F594" s="247"/>
      <c r="G594" s="247"/>
      <c r="H594" s="247"/>
      <c r="I594" s="247"/>
      <c r="J594" s="247"/>
      <c r="K594" s="247"/>
      <c r="L594" s="248"/>
      <c r="M594" s="247"/>
    </row>
    <row r="595" spans="2:13" s="175" customFormat="1" ht="12" customHeight="1" x14ac:dyDescent="0.2">
      <c r="B595" s="517" t="s">
        <v>456</v>
      </c>
      <c r="C595" s="518"/>
      <c r="D595" s="519"/>
      <c r="E595" s="519"/>
      <c r="F595" s="519"/>
      <c r="G595" s="519"/>
      <c r="H595" s="519"/>
      <c r="I595" s="519"/>
      <c r="J595" s="519"/>
      <c r="K595" s="519"/>
      <c r="L595" s="248"/>
      <c r="M595" s="247"/>
    </row>
    <row r="596" spans="2:13" s="175" customFormat="1" ht="12" customHeight="1" x14ac:dyDescent="0.2">
      <c r="B596" s="517"/>
      <c r="C596" s="518"/>
      <c r="D596" s="519"/>
      <c r="E596" s="519"/>
      <c r="F596" s="519"/>
      <c r="G596" s="519"/>
      <c r="H596" s="519"/>
      <c r="I596" s="519"/>
      <c r="J596" s="519"/>
      <c r="K596" s="519"/>
      <c r="L596" s="248"/>
      <c r="M596" s="247"/>
    </row>
    <row r="597" spans="2:13" s="175" customFormat="1" ht="12" customHeight="1" x14ac:dyDescent="0.2">
      <c r="B597" s="517"/>
      <c r="C597" s="518"/>
      <c r="D597" s="519"/>
      <c r="E597" s="519"/>
      <c r="F597" s="519"/>
      <c r="G597" s="519"/>
      <c r="H597" s="519"/>
      <c r="I597" s="519"/>
      <c r="J597" s="519"/>
      <c r="K597" s="519"/>
      <c r="L597" s="248"/>
      <c r="M597" s="247"/>
    </row>
    <row r="598" spans="2:13" s="175" customFormat="1" ht="12" customHeight="1" x14ac:dyDescent="0.2">
      <c r="B598" s="517"/>
      <c r="C598" s="518"/>
      <c r="D598" s="519"/>
      <c r="E598" s="519"/>
      <c r="F598" s="519"/>
      <c r="G598" s="519"/>
      <c r="H598" s="519"/>
      <c r="I598" s="519"/>
      <c r="J598" s="519"/>
      <c r="K598" s="519"/>
      <c r="L598" s="248"/>
      <c r="M598" s="247"/>
    </row>
    <row r="599" spans="2:13" s="175" customFormat="1" ht="12" customHeight="1" x14ac:dyDescent="0.2">
      <c r="B599" s="517"/>
      <c r="C599" s="518"/>
      <c r="D599" s="519"/>
      <c r="E599" s="519"/>
      <c r="F599" s="519"/>
      <c r="G599" s="519"/>
      <c r="H599" s="519"/>
      <c r="I599" s="519"/>
      <c r="J599" s="519"/>
      <c r="K599" s="519"/>
      <c r="L599" s="248"/>
      <c r="M599" s="247"/>
    </row>
    <row r="600" spans="2:13" s="175" customFormat="1" ht="12" customHeight="1" x14ac:dyDescent="0.2">
      <c r="B600" s="517"/>
      <c r="C600" s="518"/>
      <c r="D600" s="519"/>
      <c r="E600" s="519"/>
      <c r="F600" s="519"/>
      <c r="G600" s="519"/>
      <c r="H600" s="519"/>
      <c r="I600" s="519"/>
      <c r="J600" s="519"/>
      <c r="K600" s="519"/>
      <c r="L600" s="248"/>
      <c r="M600" s="247"/>
    </row>
    <row r="601" spans="2:13" s="175" customFormat="1" ht="12" customHeight="1" x14ac:dyDescent="0.2">
      <c r="B601" s="517"/>
      <c r="C601" s="518"/>
      <c r="D601" s="519"/>
      <c r="E601" s="519"/>
      <c r="F601" s="519"/>
      <c r="G601" s="519"/>
      <c r="H601" s="519"/>
      <c r="I601" s="519"/>
      <c r="J601" s="519"/>
      <c r="K601" s="519"/>
      <c r="L601" s="248"/>
      <c r="M601" s="247"/>
    </row>
    <row r="602" spans="2:13" s="175" customFormat="1" ht="12" customHeight="1" x14ac:dyDescent="0.2">
      <c r="B602" s="517"/>
      <c r="C602" s="518"/>
      <c r="D602" s="519"/>
      <c r="E602" s="519"/>
      <c r="F602" s="519"/>
      <c r="G602" s="519"/>
      <c r="H602" s="519"/>
      <c r="I602" s="519"/>
      <c r="J602" s="519"/>
      <c r="K602" s="519"/>
      <c r="L602" s="248"/>
      <c r="M602" s="247"/>
    </row>
    <row r="603" spans="2:13" s="175" customFormat="1" ht="12" customHeight="1" x14ac:dyDescent="0.2">
      <c r="B603" s="517"/>
      <c r="C603" s="518"/>
      <c r="D603" s="519"/>
      <c r="E603" s="519"/>
      <c r="F603" s="519"/>
      <c r="G603" s="519"/>
      <c r="H603" s="519"/>
      <c r="I603" s="519"/>
      <c r="J603" s="519"/>
      <c r="K603" s="519"/>
      <c r="L603" s="248"/>
      <c r="M603" s="247"/>
    </row>
    <row r="604" spans="2:13" s="175" customFormat="1" ht="12" customHeight="1" x14ac:dyDescent="0.2">
      <c r="B604" s="517"/>
      <c r="C604" s="518"/>
      <c r="D604" s="519"/>
      <c r="E604" s="519"/>
      <c r="F604" s="519"/>
      <c r="G604" s="519"/>
      <c r="H604" s="519"/>
      <c r="I604" s="519"/>
      <c r="J604" s="519"/>
      <c r="K604" s="519"/>
      <c r="L604" s="248"/>
      <c r="M604" s="247"/>
    </row>
    <row r="605" spans="2:13" s="175" customFormat="1" ht="12" customHeight="1" x14ac:dyDescent="0.2">
      <c r="B605" s="517"/>
      <c r="C605" s="518"/>
      <c r="D605" s="519"/>
      <c r="E605" s="519"/>
      <c r="F605" s="519"/>
      <c r="G605" s="519"/>
      <c r="H605" s="519"/>
      <c r="I605" s="519"/>
      <c r="J605" s="519"/>
      <c r="K605" s="519"/>
      <c r="L605" s="248"/>
      <c r="M605" s="247"/>
    </row>
    <row r="606" spans="2:13" s="175" customFormat="1" ht="12" customHeight="1" x14ac:dyDescent="0.2">
      <c r="B606" s="517"/>
      <c r="C606" s="518"/>
      <c r="D606" s="519"/>
      <c r="E606" s="519"/>
      <c r="F606" s="519"/>
      <c r="G606" s="519"/>
      <c r="H606" s="519"/>
      <c r="I606" s="519"/>
      <c r="J606" s="519"/>
      <c r="K606" s="519"/>
      <c r="L606" s="248"/>
      <c r="M606" s="247"/>
    </row>
    <row r="607" spans="2:13" s="175" customFormat="1" ht="12" customHeight="1" x14ac:dyDescent="0.2">
      <c r="B607" s="246"/>
      <c r="C607" s="247"/>
      <c r="D607" s="247"/>
      <c r="E607" s="247"/>
      <c r="F607" s="247"/>
      <c r="G607" s="247"/>
      <c r="H607" s="247"/>
      <c r="I607" s="247"/>
      <c r="J607" s="247"/>
      <c r="K607" s="247"/>
      <c r="L607" s="248"/>
      <c r="M607" s="247"/>
    </row>
    <row r="608" spans="2:13" s="175" customFormat="1" ht="12" customHeight="1" x14ac:dyDescent="0.2">
      <c r="B608" s="517" t="s">
        <v>457</v>
      </c>
      <c r="C608" s="518"/>
      <c r="D608" s="519"/>
      <c r="E608" s="519"/>
      <c r="F608" s="519"/>
      <c r="G608" s="519"/>
      <c r="H608" s="519"/>
      <c r="I608" s="519"/>
      <c r="J608" s="519"/>
      <c r="K608" s="519"/>
      <c r="L608" s="248"/>
      <c r="M608" s="247"/>
    </row>
    <row r="609" spans="2:13" s="175" customFormat="1" ht="12" customHeight="1" x14ac:dyDescent="0.2">
      <c r="B609" s="517"/>
      <c r="C609" s="518"/>
      <c r="D609" s="519"/>
      <c r="E609" s="519"/>
      <c r="F609" s="519"/>
      <c r="G609" s="519"/>
      <c r="H609" s="519"/>
      <c r="I609" s="519"/>
      <c r="J609" s="519"/>
      <c r="K609" s="519"/>
      <c r="L609" s="248"/>
      <c r="M609" s="247"/>
    </row>
    <row r="610" spans="2:13" s="175" customFormat="1" ht="12" customHeight="1" x14ac:dyDescent="0.2">
      <c r="B610" s="517"/>
      <c r="C610" s="518"/>
      <c r="D610" s="519"/>
      <c r="E610" s="519"/>
      <c r="F610" s="519"/>
      <c r="G610" s="519"/>
      <c r="H610" s="519"/>
      <c r="I610" s="519"/>
      <c r="J610" s="519"/>
      <c r="K610" s="519"/>
      <c r="L610" s="248"/>
      <c r="M610" s="247"/>
    </row>
    <row r="611" spans="2:13" s="175" customFormat="1" ht="12" customHeight="1" x14ac:dyDescent="0.2">
      <c r="B611" s="517"/>
      <c r="C611" s="518"/>
      <c r="D611" s="519"/>
      <c r="E611" s="519"/>
      <c r="F611" s="519"/>
      <c r="G611" s="519"/>
      <c r="H611" s="519"/>
      <c r="I611" s="519"/>
      <c r="J611" s="519"/>
      <c r="K611" s="519"/>
      <c r="L611" s="248"/>
      <c r="M611" s="247"/>
    </row>
    <row r="612" spans="2:13" s="175" customFormat="1" ht="12" customHeight="1" x14ac:dyDescent="0.2">
      <c r="B612" s="517"/>
      <c r="C612" s="518"/>
      <c r="D612" s="519"/>
      <c r="E612" s="519"/>
      <c r="F612" s="519"/>
      <c r="G612" s="519"/>
      <c r="H612" s="519"/>
      <c r="I612" s="519"/>
      <c r="J612" s="519"/>
      <c r="K612" s="519"/>
      <c r="L612" s="248"/>
      <c r="M612" s="247"/>
    </row>
    <row r="613" spans="2:13" s="175" customFormat="1" ht="12" customHeight="1" x14ac:dyDescent="0.2">
      <c r="B613" s="517"/>
      <c r="C613" s="518"/>
      <c r="D613" s="519"/>
      <c r="E613" s="519"/>
      <c r="F613" s="519"/>
      <c r="G613" s="519"/>
      <c r="H613" s="519"/>
      <c r="I613" s="519"/>
      <c r="J613" s="519"/>
      <c r="K613" s="519"/>
      <c r="L613" s="248"/>
      <c r="M613" s="247"/>
    </row>
    <row r="614" spans="2:13" s="175" customFormat="1" ht="12" customHeight="1" x14ac:dyDescent="0.2">
      <c r="B614" s="517"/>
      <c r="C614" s="518"/>
      <c r="D614" s="519"/>
      <c r="E614" s="519"/>
      <c r="F614" s="519"/>
      <c r="G614" s="519"/>
      <c r="H614" s="519"/>
      <c r="I614" s="519"/>
      <c r="J614" s="519"/>
      <c r="K614" s="519"/>
      <c r="L614" s="248"/>
      <c r="M614" s="247"/>
    </row>
    <row r="615" spans="2:13" s="175" customFormat="1" ht="12" customHeight="1" x14ac:dyDescent="0.2">
      <c r="B615" s="517"/>
      <c r="C615" s="518"/>
      <c r="D615" s="519"/>
      <c r="E615" s="519"/>
      <c r="F615" s="519"/>
      <c r="G615" s="519"/>
      <c r="H615" s="519"/>
      <c r="I615" s="519"/>
      <c r="J615" s="519"/>
      <c r="K615" s="519"/>
      <c r="L615" s="248"/>
      <c r="M615" s="247"/>
    </row>
    <row r="616" spans="2:13" s="175" customFormat="1" ht="12" customHeight="1" x14ac:dyDescent="0.2">
      <c r="B616" s="517"/>
      <c r="C616" s="518"/>
      <c r="D616" s="519"/>
      <c r="E616" s="519"/>
      <c r="F616" s="519"/>
      <c r="G616" s="519"/>
      <c r="H616" s="519"/>
      <c r="I616" s="519"/>
      <c r="J616" s="519"/>
      <c r="K616" s="519"/>
      <c r="L616" s="248"/>
      <c r="M616" s="247"/>
    </row>
    <row r="617" spans="2:13" s="175" customFormat="1" ht="12" customHeight="1" x14ac:dyDescent="0.2">
      <c r="B617" s="517"/>
      <c r="C617" s="518"/>
      <c r="D617" s="519"/>
      <c r="E617" s="519"/>
      <c r="F617" s="519"/>
      <c r="G617" s="519"/>
      <c r="H617" s="519"/>
      <c r="I617" s="519"/>
      <c r="J617" s="519"/>
      <c r="K617" s="519"/>
      <c r="L617" s="248"/>
      <c r="M617" s="247"/>
    </row>
    <row r="618" spans="2:13" s="175" customFormat="1" ht="12" customHeight="1" x14ac:dyDescent="0.2">
      <c r="B618" s="517"/>
      <c r="C618" s="518"/>
      <c r="D618" s="519"/>
      <c r="E618" s="519"/>
      <c r="F618" s="519"/>
      <c r="G618" s="519"/>
      <c r="H618" s="519"/>
      <c r="I618" s="519"/>
      <c r="J618" s="519"/>
      <c r="K618" s="519"/>
      <c r="L618" s="248"/>
      <c r="M618" s="247"/>
    </row>
    <row r="619" spans="2:13" s="175" customFormat="1" ht="12" customHeight="1" x14ac:dyDescent="0.2">
      <c r="B619" s="517"/>
      <c r="C619" s="518"/>
      <c r="D619" s="519"/>
      <c r="E619" s="519"/>
      <c r="F619" s="519"/>
      <c r="G619" s="519"/>
      <c r="H619" s="519"/>
      <c r="I619" s="519"/>
      <c r="J619" s="519"/>
      <c r="K619" s="519"/>
      <c r="L619" s="248"/>
      <c r="M619" s="247"/>
    </row>
    <row r="620" spans="2:13" s="175" customFormat="1" ht="4.5" customHeight="1" x14ac:dyDescent="0.2">
      <c r="B620" s="254"/>
      <c r="C620" s="255"/>
      <c r="D620" s="255"/>
      <c r="E620" s="255"/>
      <c r="F620" s="255"/>
      <c r="G620" s="255"/>
      <c r="H620" s="255"/>
      <c r="I620" s="255"/>
      <c r="J620" s="255"/>
      <c r="K620" s="255"/>
      <c r="L620" s="256"/>
      <c r="M620" s="247"/>
    </row>
    <row r="621" spans="2:13" s="175" customFormat="1" ht="7.5" customHeight="1" x14ac:dyDescent="0.2"/>
    <row r="622" spans="2:13" s="175" customFormat="1" ht="7.5" customHeight="1" x14ac:dyDescent="0.2"/>
    <row r="623" spans="2:13" ht="18" customHeight="1" x14ac:dyDescent="0.2">
      <c r="B623" s="386" t="s">
        <v>849</v>
      </c>
      <c r="C623" s="342"/>
      <c r="D623" s="342"/>
      <c r="E623" s="342"/>
      <c r="F623" s="342"/>
      <c r="G623" s="342"/>
      <c r="H623" s="342"/>
      <c r="I623" s="342"/>
      <c r="J623" s="342"/>
      <c r="K623" s="342"/>
      <c r="L623" s="343"/>
    </row>
    <row r="624" spans="2:13" s="247" customFormat="1" ht="12" customHeight="1" x14ac:dyDescent="0.2">
      <c r="B624" s="47" t="s">
        <v>850</v>
      </c>
      <c r="L624" s="289"/>
    </row>
    <row r="625" spans="2:13" s="247" customFormat="1" ht="12" customHeight="1" x14ac:dyDescent="0.2">
      <c r="B625" s="246"/>
      <c r="L625" s="289"/>
    </row>
    <row r="626" spans="2:13" ht="18" customHeight="1" x14ac:dyDescent="0.2">
      <c r="B626" s="15" t="s">
        <v>851</v>
      </c>
      <c r="C626" s="302"/>
      <c r="D626" s="271"/>
      <c r="E626" s="271"/>
      <c r="F626" s="271"/>
      <c r="G626" s="271"/>
      <c r="H626" s="271"/>
      <c r="I626" s="271"/>
      <c r="J626" s="271"/>
      <c r="K626" s="271"/>
      <c r="L626" s="231"/>
    </row>
    <row r="627" spans="2:13" ht="18" customHeight="1" x14ac:dyDescent="0.2">
      <c r="B627" s="53" t="s">
        <v>852</v>
      </c>
      <c r="C627" s="302"/>
      <c r="D627" s="271"/>
      <c r="E627" s="271"/>
      <c r="F627" s="271"/>
      <c r="G627" s="271"/>
      <c r="H627" s="271"/>
      <c r="I627" s="271"/>
      <c r="J627" s="271"/>
      <c r="K627" s="271"/>
      <c r="L627" s="274"/>
    </row>
    <row r="628" spans="2:13" ht="4.5" customHeight="1" x14ac:dyDescent="0.2">
      <c r="B628" s="53"/>
      <c r="C628" s="302"/>
      <c r="D628" s="271"/>
      <c r="E628" s="271"/>
      <c r="F628" s="271"/>
      <c r="G628" s="271"/>
      <c r="H628" s="271"/>
      <c r="I628" s="271"/>
      <c r="J628" s="271"/>
      <c r="K628" s="271"/>
      <c r="L628" s="274"/>
    </row>
    <row r="629" spans="2:13" ht="36" customHeight="1" x14ac:dyDescent="0.2">
      <c r="B629" s="53"/>
      <c r="C629" s="302"/>
      <c r="D629" s="488" t="s">
        <v>853</v>
      </c>
      <c r="E629" s="489"/>
      <c r="F629" s="489"/>
      <c r="G629" s="489"/>
      <c r="H629" s="490"/>
      <c r="I629" s="55" t="s">
        <v>481</v>
      </c>
      <c r="J629" s="271"/>
      <c r="K629" s="271"/>
      <c r="L629" s="231"/>
    </row>
    <row r="630" spans="2:13" ht="36" customHeight="1" x14ac:dyDescent="0.2">
      <c r="B630" s="53"/>
      <c r="C630" s="302"/>
      <c r="D630" s="488" t="s">
        <v>854</v>
      </c>
      <c r="E630" s="489"/>
      <c r="F630" s="489"/>
      <c r="G630" s="489"/>
      <c r="H630" s="490"/>
      <c r="I630" s="55" t="s">
        <v>481</v>
      </c>
      <c r="J630" s="271"/>
      <c r="K630" s="271"/>
      <c r="L630" s="231"/>
    </row>
    <row r="631" spans="2:13" ht="36" customHeight="1" x14ac:dyDescent="0.2">
      <c r="B631" s="53"/>
      <c r="C631" s="302"/>
      <c r="D631" s="488" t="s">
        <v>855</v>
      </c>
      <c r="E631" s="489"/>
      <c r="F631" s="489"/>
      <c r="G631" s="489"/>
      <c r="H631" s="490"/>
      <c r="I631" s="55"/>
      <c r="J631" s="271"/>
      <c r="K631" s="271"/>
      <c r="L631" s="231"/>
    </row>
    <row r="632" spans="2:13" ht="36" customHeight="1" x14ac:dyDescent="0.2">
      <c r="B632" s="53"/>
      <c r="C632" s="302"/>
      <c r="D632" s="488" t="s">
        <v>856</v>
      </c>
      <c r="E632" s="489"/>
      <c r="F632" s="489"/>
      <c r="G632" s="489"/>
      <c r="H632" s="490"/>
      <c r="I632" s="55" t="s">
        <v>481</v>
      </c>
      <c r="J632" s="271"/>
      <c r="K632" s="271"/>
      <c r="L632" s="231"/>
    </row>
    <row r="633" spans="2:13" ht="36" customHeight="1" x14ac:dyDescent="0.2">
      <c r="B633" s="53"/>
      <c r="C633" s="302"/>
      <c r="D633" s="390" t="s">
        <v>51</v>
      </c>
      <c r="E633" s="520"/>
      <c r="F633" s="422"/>
      <c r="G633" s="422"/>
      <c r="H633" s="422"/>
      <c r="I633" s="423"/>
      <c r="J633" s="271"/>
      <c r="K633" s="271"/>
      <c r="L633" s="231"/>
    </row>
    <row r="634" spans="2:13" s="247" customFormat="1" ht="12" customHeight="1" x14ac:dyDescent="0.2">
      <c r="B634" s="246"/>
      <c r="M634" s="246"/>
    </row>
    <row r="635" spans="2:13" ht="18" customHeight="1" x14ac:dyDescent="0.2">
      <c r="B635" s="15" t="s">
        <v>857</v>
      </c>
      <c r="C635" s="302"/>
      <c r="D635" s="271"/>
      <c r="E635" s="271"/>
      <c r="F635" s="271"/>
      <c r="G635" s="271"/>
      <c r="H635" s="271"/>
      <c r="I635" s="271"/>
      <c r="J635" s="271"/>
      <c r="K635" s="271"/>
      <c r="L635" s="231"/>
    </row>
    <row r="636" spans="2:13" ht="18" customHeight="1" x14ac:dyDescent="0.2">
      <c r="B636" s="53" t="s">
        <v>852</v>
      </c>
      <c r="C636" s="302"/>
      <c r="D636" s="271"/>
      <c r="E636" s="271"/>
      <c r="F636" s="271"/>
      <c r="G636" s="271"/>
      <c r="H636" s="271"/>
      <c r="I636" s="271"/>
      <c r="J636" s="271"/>
      <c r="K636" s="271"/>
      <c r="L636" s="274"/>
    </row>
    <row r="637" spans="2:13" ht="4.5" customHeight="1" x14ac:dyDescent="0.2">
      <c r="B637" s="53"/>
      <c r="C637" s="302"/>
      <c r="D637" s="271"/>
      <c r="E637" s="271"/>
      <c r="F637" s="271"/>
      <c r="G637" s="271"/>
      <c r="H637" s="271"/>
      <c r="I637" s="271"/>
      <c r="J637" s="271"/>
      <c r="K637" s="271"/>
      <c r="L637" s="274"/>
    </row>
    <row r="638" spans="2:13" ht="36" customHeight="1" x14ac:dyDescent="0.2">
      <c r="B638" s="53"/>
      <c r="C638" s="302"/>
      <c r="D638" s="521" t="s">
        <v>858</v>
      </c>
      <c r="E638" s="522"/>
      <c r="F638" s="522"/>
      <c r="G638" s="522"/>
      <c r="H638" s="523"/>
      <c r="I638" s="55"/>
      <c r="J638" s="271"/>
      <c r="K638" s="271"/>
      <c r="L638" s="231"/>
    </row>
    <row r="639" spans="2:13" ht="36" customHeight="1" x14ac:dyDescent="0.2">
      <c r="B639" s="53"/>
      <c r="C639" s="302"/>
      <c r="D639" s="521" t="s">
        <v>859</v>
      </c>
      <c r="E639" s="522"/>
      <c r="F639" s="522"/>
      <c r="G639" s="522"/>
      <c r="H639" s="523"/>
      <c r="I639" s="55"/>
      <c r="J639" s="271"/>
      <c r="K639" s="271"/>
      <c r="L639" s="231"/>
    </row>
    <row r="640" spans="2:13" ht="36" customHeight="1" x14ac:dyDescent="0.2">
      <c r="B640" s="53"/>
      <c r="C640" s="302"/>
      <c r="D640" s="521" t="s">
        <v>860</v>
      </c>
      <c r="E640" s="522"/>
      <c r="F640" s="522"/>
      <c r="G640" s="522"/>
      <c r="H640" s="523"/>
      <c r="I640" s="55"/>
      <c r="J640" s="271"/>
      <c r="K640" s="271"/>
      <c r="L640" s="231"/>
    </row>
    <row r="641" spans="2:14" ht="36" customHeight="1" x14ac:dyDescent="0.2">
      <c r="B641" s="53"/>
      <c r="C641" s="302"/>
      <c r="D641" s="521" t="s">
        <v>861</v>
      </c>
      <c r="E641" s="522"/>
      <c r="F641" s="522"/>
      <c r="G641" s="522"/>
      <c r="H641" s="523"/>
      <c r="I641" s="55"/>
      <c r="J641" s="271"/>
      <c r="K641" s="271"/>
      <c r="L641" s="231"/>
    </row>
    <row r="642" spans="2:14" ht="36" customHeight="1" x14ac:dyDescent="0.2">
      <c r="B642" s="53"/>
      <c r="C642" s="302"/>
      <c r="D642" s="521" t="s">
        <v>862</v>
      </c>
      <c r="E642" s="522"/>
      <c r="F642" s="522"/>
      <c r="G642" s="522"/>
      <c r="H642" s="523"/>
      <c r="I642" s="55"/>
      <c r="J642" s="271"/>
      <c r="K642" s="271"/>
      <c r="L642" s="231"/>
    </row>
    <row r="643" spans="2:14" ht="36" customHeight="1" x14ac:dyDescent="0.2">
      <c r="B643" s="53"/>
      <c r="C643" s="302"/>
      <c r="D643" s="521" t="s">
        <v>863</v>
      </c>
      <c r="E643" s="522"/>
      <c r="F643" s="522"/>
      <c r="G643" s="522"/>
      <c r="H643" s="523"/>
      <c r="I643" s="55"/>
      <c r="J643" s="271"/>
      <c r="K643" s="271"/>
      <c r="L643" s="274"/>
    </row>
    <row r="644" spans="2:14" ht="36" customHeight="1" x14ac:dyDescent="0.2">
      <c r="B644" s="53"/>
      <c r="C644" s="302"/>
      <c r="D644" s="521" t="s">
        <v>864</v>
      </c>
      <c r="E644" s="522"/>
      <c r="F644" s="522"/>
      <c r="G644" s="522"/>
      <c r="H644" s="523"/>
      <c r="I644" s="55" t="s">
        <v>481</v>
      </c>
      <c r="J644" s="271"/>
      <c r="K644" s="271"/>
      <c r="L644" s="274"/>
    </row>
    <row r="645" spans="2:14" ht="36" customHeight="1" x14ac:dyDescent="0.2">
      <c r="B645" s="53"/>
      <c r="C645" s="302"/>
      <c r="D645" s="390" t="s">
        <v>51</v>
      </c>
      <c r="E645" s="520"/>
      <c r="F645" s="422"/>
      <c r="G645" s="422"/>
      <c r="H645" s="422"/>
      <c r="I645" s="423"/>
      <c r="J645" s="271"/>
      <c r="K645" s="271"/>
      <c r="L645" s="231"/>
    </row>
    <row r="646" spans="2:14" s="247" customFormat="1" ht="12" customHeight="1" x14ac:dyDescent="0.2">
      <c r="B646" s="290"/>
      <c r="C646" s="291"/>
      <c r="D646" s="291"/>
      <c r="E646" s="291"/>
      <c r="F646" s="291"/>
      <c r="G646" s="291"/>
      <c r="H646" s="291"/>
      <c r="I646" s="291"/>
      <c r="J646" s="291"/>
      <c r="K646" s="291"/>
      <c r="L646" s="292"/>
    </row>
    <row r="647" spans="2:14" s="247" customFormat="1" ht="12" customHeight="1" x14ac:dyDescent="0.2"/>
    <row r="648" spans="2:14" s="218" customFormat="1" ht="18" customHeight="1" x14ac:dyDescent="0.2">
      <c r="B648" s="391" t="s">
        <v>705</v>
      </c>
      <c r="C648" s="391"/>
      <c r="D648" s="391"/>
      <c r="E648" s="391"/>
      <c r="F648" s="391"/>
      <c r="G648" s="391"/>
      <c r="H648" s="391"/>
      <c r="I648" s="391"/>
      <c r="J648" s="391"/>
      <c r="K648" s="391"/>
      <c r="L648" s="249"/>
    </row>
    <row r="649" spans="2:14" ht="18" customHeight="1" x14ac:dyDescent="0.2">
      <c r="B649" s="392" t="s">
        <v>36</v>
      </c>
      <c r="C649" s="293"/>
      <c r="D649" s="293"/>
      <c r="E649" s="293"/>
      <c r="F649" s="293"/>
      <c r="G649" s="293"/>
      <c r="H649" s="293"/>
      <c r="I649" s="293"/>
      <c r="J649" s="293"/>
      <c r="K649" s="293"/>
      <c r="L649" s="294"/>
    </row>
    <row r="650" spans="2:14" ht="3.95" customHeight="1" x14ac:dyDescent="0.2">
      <c r="B650" s="295"/>
      <c r="C650" s="295"/>
      <c r="D650" s="295"/>
      <c r="E650" s="295"/>
      <c r="F650" s="295"/>
      <c r="G650" s="295"/>
      <c r="H650" s="295"/>
      <c r="I650" s="295"/>
      <c r="J650" s="295"/>
      <c r="K650" s="295"/>
      <c r="L650" s="295"/>
    </row>
    <row r="651" spans="2:14" ht="3.95" customHeight="1" x14ac:dyDescent="0.2">
      <c r="B651" s="218"/>
      <c r="C651" s="218"/>
      <c r="D651" s="218"/>
      <c r="E651" s="218"/>
      <c r="F651" s="218"/>
      <c r="G651" s="218"/>
      <c r="H651" s="218"/>
      <c r="I651" s="218"/>
      <c r="J651" s="218"/>
      <c r="K651" s="218"/>
      <c r="L651" s="218"/>
    </row>
    <row r="652" spans="2:14" s="175" customFormat="1" ht="24" customHeight="1" x14ac:dyDescent="0.2">
      <c r="B652" s="248"/>
      <c r="C652" s="524" t="s">
        <v>900</v>
      </c>
      <c r="D652" s="525"/>
      <c r="E652" s="526"/>
      <c r="F652" s="296" t="s">
        <v>37</v>
      </c>
      <c r="G652" s="296" t="s">
        <v>117</v>
      </c>
      <c r="H652" s="296" t="s">
        <v>118</v>
      </c>
      <c r="I652" s="296" t="s">
        <v>119</v>
      </c>
      <c r="J652" s="296" t="s">
        <v>120</v>
      </c>
      <c r="K652" s="296" t="s">
        <v>38</v>
      </c>
      <c r="L652" s="246"/>
      <c r="N652" s="297" t="str">
        <f>IF(COUNTIF(errors_results,TRUE)&gt;0,"List of Errors/Zoznam chýb","")</f>
        <v>List of Errors/Zoznam chýb</v>
      </c>
    </row>
    <row r="653" spans="2:14" s="175" customFormat="1" ht="24" customHeight="1" x14ac:dyDescent="0.2">
      <c r="B653" s="8" t="s">
        <v>112</v>
      </c>
      <c r="C653" s="527" t="s">
        <v>945</v>
      </c>
      <c r="D653" s="528"/>
      <c r="E653" s="529"/>
      <c r="F653" s="36">
        <f>SUMIF(Implemented_By_Column,F652,Amount_Column)</f>
        <v>1469695</v>
      </c>
      <c r="G653" s="36">
        <f>SUMIF(Implemented_By_Column,G652,Amount_Column)</f>
        <v>4000</v>
      </c>
      <c r="H653" s="331"/>
      <c r="I653" s="331"/>
      <c r="J653" s="331"/>
      <c r="K653" s="36">
        <f>SUM(F653:J653)</f>
        <v>1473695</v>
      </c>
      <c r="L653" s="246"/>
      <c r="N653" s="298" t="str">
        <f t="array" ref="N653">IFERROR(INDEX(errors_english_desc&amp;". / " &amp; errors_slovak_desc,SMALL(IF(errors_results=TRUE,ROW(errors_english_desc)-ROW($A$1)),ROWS($A$1:A1))),"")</f>
        <v/>
      </c>
    </row>
    <row r="654" spans="2:14" s="175" customFormat="1" ht="24" customHeight="1" x14ac:dyDescent="0.2">
      <c r="B654" s="8" t="s">
        <v>113</v>
      </c>
      <c r="C654" s="527" t="s">
        <v>655</v>
      </c>
      <c r="D654" s="528"/>
      <c r="E654" s="529"/>
      <c r="F654" s="125">
        <v>0</v>
      </c>
      <c r="G654" s="125">
        <v>0</v>
      </c>
      <c r="H654" s="125"/>
      <c r="I654" s="125"/>
      <c r="J654" s="125"/>
      <c r="K654" s="36">
        <f>SUM(F654:J654)</f>
        <v>0</v>
      </c>
      <c r="L654" s="246"/>
      <c r="N654" s="298" t="str">
        <f t="array" ref="N654">IFERROR(INDEX(errors_english_desc&amp;". / " &amp; errors_slovak_desc,SMALL(IF(errors_results=TRUE,ROW(errors_english_desc)-ROW($A$1)),ROWS($A$1:A2))),"")</f>
        <v/>
      </c>
    </row>
    <row r="655" spans="2:14" s="175" customFormat="1" ht="24" customHeight="1" x14ac:dyDescent="0.2">
      <c r="B655" s="8"/>
      <c r="C655" s="527" t="s">
        <v>737</v>
      </c>
      <c r="D655" s="528"/>
      <c r="E655" s="529"/>
      <c r="F655" s="124" t="s">
        <v>754</v>
      </c>
      <c r="G655" s="124" t="s">
        <v>754</v>
      </c>
      <c r="H655" s="124"/>
      <c r="I655" s="124"/>
      <c r="J655" s="124"/>
      <c r="K655" s="36"/>
      <c r="L655" s="246"/>
      <c r="N655" s="298" t="str">
        <f t="array" ref="N655">IFERROR(INDEX(errors_english_desc&amp;". / " &amp; errors_slovak_desc,SMALL(IF(errors_results=TRUE,ROW(errors_english_desc)-ROW($A$1)),ROWS($A$1:A3))),"")</f>
        <v/>
      </c>
    </row>
    <row r="656" spans="2:14" s="175" customFormat="1" ht="24" customHeight="1" x14ac:dyDescent="0.2">
      <c r="B656" s="8" t="s">
        <v>114</v>
      </c>
      <c r="C656" s="527" t="s">
        <v>656</v>
      </c>
      <c r="D656" s="528"/>
      <c r="E656" s="529"/>
      <c r="F656" s="125">
        <v>0</v>
      </c>
      <c r="G656" s="125">
        <v>0</v>
      </c>
      <c r="H656" s="125"/>
      <c r="I656" s="125"/>
      <c r="J656" s="125"/>
      <c r="K656" s="36">
        <f t="shared" ref="K656:K662" si="0">SUM(F656:J656)</f>
        <v>0</v>
      </c>
      <c r="L656" s="246"/>
      <c r="N656" s="298" t="str">
        <f t="array" ref="N656">IFERROR(INDEX(errors_english_desc&amp;". / " &amp; errors_slovak_desc,SMALL(IF(errors_results=TRUE,ROW(errors_english_desc)-ROW($A$1)),ROWS($A$1:A4))),"")</f>
        <v/>
      </c>
    </row>
    <row r="657" spans="2:17" s="175" customFormat="1" ht="24" customHeight="1" x14ac:dyDescent="0.2">
      <c r="B657" s="8" t="s">
        <v>115</v>
      </c>
      <c r="C657" s="527" t="s">
        <v>654</v>
      </c>
      <c r="D657" s="528"/>
      <c r="E657" s="529"/>
      <c r="F657" s="327"/>
      <c r="G657" s="327"/>
      <c r="H657" s="327"/>
      <c r="I657" s="327"/>
      <c r="J657" s="327"/>
      <c r="K657" s="36">
        <f t="shared" si="0"/>
        <v>0</v>
      </c>
      <c r="L657" s="246"/>
      <c r="N657" s="298" t="str">
        <f t="array" ref="N657">IFERROR(INDEX(errors_english_desc&amp;". / " &amp; errors_slovak_desc,SMALL(IF(errors_results=TRUE,ROW(errors_english_desc)-ROW($A$1)),ROWS($A$1:A5))),"")</f>
        <v/>
      </c>
    </row>
    <row r="658" spans="2:17" s="175" customFormat="1" ht="24" customHeight="1" x14ac:dyDescent="0.2">
      <c r="B658" s="8" t="s">
        <v>116</v>
      </c>
      <c r="C658" s="527" t="s">
        <v>657</v>
      </c>
      <c r="D658" s="528"/>
      <c r="E658" s="529"/>
      <c r="F658" s="125">
        <v>73695</v>
      </c>
      <c r="G658" s="125">
        <v>0</v>
      </c>
      <c r="H658" s="125"/>
      <c r="I658" s="125"/>
      <c r="J658" s="125"/>
      <c r="K658" s="36">
        <f t="shared" si="0"/>
        <v>73695</v>
      </c>
      <c r="L658" s="246"/>
      <c r="N658" s="298" t="str">
        <f t="array" ref="N658">IFERROR(INDEX(errors_english_desc&amp;". / " &amp; errors_slovak_desc,SMALL(IF(errors_results=TRUE,ROW(errors_english_desc)-ROW($A$1)),ROWS($A$1:A6))),"")</f>
        <v/>
      </c>
    </row>
    <row r="659" spans="2:17" s="175" customFormat="1" ht="24" customHeight="1" x14ac:dyDescent="0.2">
      <c r="B659" s="8" t="s">
        <v>0</v>
      </c>
      <c r="C659" s="527" t="s">
        <v>866</v>
      </c>
      <c r="D659" s="528"/>
      <c r="E659" s="529"/>
      <c r="F659" s="125">
        <v>279200</v>
      </c>
      <c r="G659" s="125">
        <v>800</v>
      </c>
      <c r="H659" s="125"/>
      <c r="I659" s="125"/>
      <c r="J659" s="125"/>
      <c r="K659" s="36">
        <f t="shared" si="0"/>
        <v>280000</v>
      </c>
      <c r="L659" s="246"/>
      <c r="N659" s="298" t="str">
        <f t="array" ref="N659">IFERROR(INDEX(errors_english_desc&amp;". / " &amp; errors_slovak_desc,SMALL(IF(errors_results=TRUE,ROW(errors_english_desc)-ROW($A$1)),ROWS($A$1:A7))),"")</f>
        <v/>
      </c>
      <c r="O659" s="299"/>
    </row>
    <row r="660" spans="2:17" s="175" customFormat="1" ht="24" customHeight="1" x14ac:dyDescent="0.2">
      <c r="B660" s="8" t="s">
        <v>1</v>
      </c>
      <c r="C660" s="527" t="s">
        <v>39</v>
      </c>
      <c r="D660" s="528"/>
      <c r="E660" s="529"/>
      <c r="F660" s="36">
        <f>F662-F658-F657</f>
        <v>1396000</v>
      </c>
      <c r="G660" s="36">
        <f>G662-G658-G657</f>
        <v>4000</v>
      </c>
      <c r="H660" s="36">
        <f>H662-H658-H657</f>
        <v>0</v>
      </c>
      <c r="I660" s="36">
        <f>I662-I658-I657</f>
        <v>0</v>
      </c>
      <c r="J660" s="36">
        <f>J662-J658-J657</f>
        <v>0</v>
      </c>
      <c r="K660" s="36">
        <f t="shared" si="0"/>
        <v>1400000</v>
      </c>
      <c r="L660" s="246"/>
      <c r="N660" s="298" t="str">
        <f t="array" ref="N660">IFERROR(INDEX(errors_english_desc&amp;". / " &amp; errors_slovak_desc,SMALL(IF(errors_results=TRUE,ROW(errors_english_desc)-ROW($A$1)),ROWS($A$1:A8))),"")</f>
        <v/>
      </c>
      <c r="Q660" s="299"/>
    </row>
    <row r="661" spans="2:17" s="175" customFormat="1" ht="24" customHeight="1" x14ac:dyDescent="0.2">
      <c r="B661" s="8" t="s">
        <v>2</v>
      </c>
      <c r="C661" s="527" t="s">
        <v>921</v>
      </c>
      <c r="D661" s="528"/>
      <c r="E661" s="529"/>
      <c r="F661" s="36">
        <f>SUM(F653:F656)</f>
        <v>1469695</v>
      </c>
      <c r="G661" s="36">
        <f>SUM(G653:G656)</f>
        <v>4000</v>
      </c>
      <c r="H661" s="36">
        <f>SUM(H653:H656)</f>
        <v>0</v>
      </c>
      <c r="I661" s="36">
        <f>SUM(I653:I656)</f>
        <v>0</v>
      </c>
      <c r="J661" s="36">
        <f>SUM(J653:J656)</f>
        <v>0</v>
      </c>
      <c r="K661" s="36">
        <f t="shared" si="0"/>
        <v>1473695</v>
      </c>
      <c r="L661" s="246"/>
      <c r="N661" s="298" t="str">
        <f t="array" ref="N661">IFERROR(INDEX(errors_english_desc&amp;". / " &amp; errors_slovak_desc,SMALL(IF(errors_results=TRUE,ROW(errors_english_desc)-ROW($A$1)),ROWS($A$1:A9))),"")</f>
        <v/>
      </c>
    </row>
    <row r="662" spans="2:17" s="175" customFormat="1" ht="24" customHeight="1" x14ac:dyDescent="0.2">
      <c r="B662" s="8" t="s">
        <v>661</v>
      </c>
      <c r="C662" s="527" t="s">
        <v>660</v>
      </c>
      <c r="D662" s="528"/>
      <c r="E662" s="529"/>
      <c r="F662" s="36">
        <f>F661+F657</f>
        <v>1469695</v>
      </c>
      <c r="G662" s="36">
        <f>G661+G657</f>
        <v>4000</v>
      </c>
      <c r="H662" s="36">
        <f>H661+H657</f>
        <v>0</v>
      </c>
      <c r="I662" s="36">
        <f>I661+I657</f>
        <v>0</v>
      </c>
      <c r="J662" s="36">
        <f>J661+J657</f>
        <v>0</v>
      </c>
      <c r="K662" s="36">
        <f t="shared" si="0"/>
        <v>1473695</v>
      </c>
      <c r="L662" s="246"/>
      <c r="N662" s="298" t="str">
        <f t="array" ref="N662">IFERROR(INDEX(errors_english_desc&amp;". / " &amp; errors_slovak_desc,SMALL(IF(errors_results=TRUE,ROW(errors_english_desc)-ROW($A$1)),ROWS($A$1:A10))),"")</f>
        <v/>
      </c>
    </row>
    <row r="663" spans="2:17" s="175" customFormat="1" ht="24" customHeight="1" x14ac:dyDescent="0.2">
      <c r="B663" s="23" t="s">
        <v>662</v>
      </c>
      <c r="C663" s="48"/>
      <c r="D663" s="45"/>
      <c r="E663" s="45"/>
      <c r="F663" s="45"/>
      <c r="G663" s="23"/>
      <c r="H663" s="45"/>
      <c r="I663" s="45"/>
      <c r="J663" s="49" t="s">
        <v>658</v>
      </c>
      <c r="K663" s="37">
        <f>F654/SUMIF(Type_Of_Expenditures_Column,Lists!R2,Amount_Column)</f>
        <v>0</v>
      </c>
      <c r="L663" s="246"/>
      <c r="N663" s="298"/>
    </row>
    <row r="664" spans="2:17" s="175" customFormat="1" ht="24" customHeight="1" x14ac:dyDescent="0.2">
      <c r="B664" s="23" t="s">
        <v>663</v>
      </c>
      <c r="C664" s="48"/>
      <c r="D664" s="45"/>
      <c r="E664" s="45"/>
      <c r="F664" s="45"/>
      <c r="G664" s="23"/>
      <c r="H664" s="45"/>
      <c r="I664" s="45"/>
      <c r="J664" s="49" t="s">
        <v>659</v>
      </c>
      <c r="K664" s="37">
        <f>ROUND(K660/K662,4)</f>
        <v>0.95</v>
      </c>
      <c r="L664" s="246"/>
      <c r="N664" s="298"/>
    </row>
    <row r="665" spans="2:17" s="175" customFormat="1" ht="24" customHeight="1" x14ac:dyDescent="0.2">
      <c r="B665" s="23" t="s">
        <v>664</v>
      </c>
      <c r="C665" s="48"/>
      <c r="D665" s="45"/>
      <c r="E665" s="45"/>
      <c r="F665" s="45"/>
      <c r="G665" s="23"/>
      <c r="H665" s="45"/>
      <c r="I665" s="45"/>
      <c r="J665" s="49" t="s">
        <v>666</v>
      </c>
      <c r="K665" s="50">
        <f>IF(ISERROR(VLOOKUP(sector_specified,grant_rates_table,2,FALSE)),0.8,(VLOOKUP(sector_specified,grant_rates_table,2,FALSE)))</f>
        <v>0.95</v>
      </c>
      <c r="L665" s="246"/>
    </row>
    <row r="666" spans="2:17" s="175" customFormat="1" ht="24" customHeight="1" x14ac:dyDescent="0.2">
      <c r="B666" s="23" t="s">
        <v>665</v>
      </c>
      <c r="C666" s="48"/>
      <c r="D666" s="45"/>
      <c r="E666" s="45"/>
      <c r="F666" s="45"/>
      <c r="G666" s="23"/>
      <c r="H666" s="45"/>
      <c r="I666" s="126"/>
      <c r="J666" s="49" t="s">
        <v>738</v>
      </c>
      <c r="K666" s="36">
        <f>VLOOKUP(call_code,grants_requested_table,2,FALSE)</f>
        <v>500000</v>
      </c>
      <c r="L666" s="246"/>
      <c r="N666" s="298"/>
    </row>
    <row r="667" spans="2:17" s="175" customFormat="1" ht="24" customHeight="1" x14ac:dyDescent="0.2">
      <c r="B667" s="23" t="s">
        <v>668</v>
      </c>
      <c r="C667" s="48"/>
      <c r="D667" s="45"/>
      <c r="E667" s="45"/>
      <c r="F667" s="45"/>
      <c r="G667" s="23"/>
      <c r="H667" s="45"/>
      <c r="I667" s="45"/>
      <c r="J667" s="49" t="s">
        <v>867</v>
      </c>
      <c r="K667" s="36">
        <f>VLOOKUP(call_code,grants_requested_table,3,FALSE)</f>
        <v>1400000</v>
      </c>
      <c r="L667" s="246"/>
      <c r="N667" s="300"/>
    </row>
    <row r="668" spans="2:17" s="175" customFormat="1" ht="24" customHeight="1" x14ac:dyDescent="0.2">
      <c r="B668" s="23" t="s">
        <v>739</v>
      </c>
      <c r="C668" s="48"/>
      <c r="D668" s="45"/>
      <c r="E668" s="45"/>
      <c r="F668" s="45"/>
      <c r="G668" s="23"/>
      <c r="H668" s="45"/>
      <c r="I668" s="45"/>
      <c r="J668" s="49" t="s">
        <v>753</v>
      </c>
      <c r="K668" s="36">
        <f>ROUND(total_eligible_expenditure_total*0.05,0)</f>
        <v>73685</v>
      </c>
      <c r="L668" s="246"/>
      <c r="N668" s="300"/>
    </row>
    <row r="669" spans="2:17" s="175" customFormat="1" ht="24" customHeight="1" x14ac:dyDescent="0.2">
      <c r="B669" s="23" t="s">
        <v>740</v>
      </c>
      <c r="C669" s="48"/>
      <c r="D669" s="45"/>
      <c r="E669" s="45"/>
      <c r="F669" s="45"/>
      <c r="G669" s="23"/>
      <c r="H669" s="45"/>
      <c r="I669" s="45"/>
      <c r="J669" s="176" t="s">
        <v>875</v>
      </c>
      <c r="K669" s="204">
        <f>IF(AND(sector=nonprofit_sector_verification_title,sector_specified&lt;&gt;churches_verification_title),in_kind_call_limit,0)</f>
        <v>0</v>
      </c>
      <c r="L669" s="246"/>
      <c r="N669" s="300"/>
    </row>
    <row r="670" spans="2:17" s="175" customFormat="1" ht="24" customHeight="1" x14ac:dyDescent="0.2">
      <c r="B670" s="23" t="s">
        <v>752</v>
      </c>
      <c r="C670" s="48"/>
      <c r="D670" s="45"/>
      <c r="E670" s="45"/>
      <c r="F670" s="45"/>
      <c r="G670" s="23"/>
      <c r="H670" s="45"/>
      <c r="I670" s="45"/>
      <c r="J670" s="176" t="s">
        <v>916</v>
      </c>
      <c r="K670" s="205">
        <f>ROUND((2*total_eligible_cash_expenditure_total*(1-maximum_grant_rate))/(1+maximum_grant_rate)*maximum_in_kind_percentage,0)</f>
        <v>0</v>
      </c>
      <c r="L670" s="246"/>
      <c r="N670" s="300"/>
    </row>
    <row r="671" spans="2:17" s="175" customFormat="1" ht="24" customHeight="1" x14ac:dyDescent="0.2">
      <c r="B671" s="23" t="s">
        <v>917</v>
      </c>
      <c r="C671" s="48"/>
      <c r="D671" s="45"/>
      <c r="E671" s="45"/>
      <c r="F671" s="45"/>
      <c r="G671" s="23"/>
      <c r="H671" s="45"/>
      <c r="I671" s="45"/>
      <c r="J671" s="176" t="s">
        <v>876</v>
      </c>
      <c r="K671" s="204">
        <f>IFERROR(in_kind_total/(in_kind_total+cash_cofinancing_total),0)</f>
        <v>0</v>
      </c>
      <c r="L671" s="246"/>
      <c r="N671" s="300"/>
    </row>
    <row r="672" spans="2:17" s="175" customFormat="1" ht="24" customHeight="1" x14ac:dyDescent="0.2">
      <c r="B672" s="23" t="s">
        <v>918</v>
      </c>
      <c r="C672" s="48"/>
      <c r="D672" s="45"/>
      <c r="E672" s="45"/>
      <c r="F672" s="45"/>
      <c r="G672" s="23"/>
      <c r="H672" s="45"/>
      <c r="I672" s="45"/>
      <c r="J672" s="49" t="s">
        <v>741</v>
      </c>
      <c r="K672" s="36">
        <f>ROUND(K660*0.85,0)</f>
        <v>1190000</v>
      </c>
      <c r="L672" s="246"/>
      <c r="N672" s="298"/>
    </row>
    <row r="673" spans="2:14" s="175" customFormat="1" ht="24" customHeight="1" x14ac:dyDescent="0.2">
      <c r="B673" s="23" t="s">
        <v>919</v>
      </c>
      <c r="C673" s="48"/>
      <c r="D673" s="45"/>
      <c r="E673" s="45"/>
      <c r="F673" s="45"/>
      <c r="G673" s="23"/>
      <c r="H673" s="45"/>
      <c r="I673" s="45"/>
      <c r="J673" s="49" t="s">
        <v>489</v>
      </c>
      <c r="K673" s="36">
        <f>K660-K672</f>
        <v>210000</v>
      </c>
      <c r="L673" s="246"/>
      <c r="N673" s="298"/>
    </row>
    <row r="674" spans="2:14" ht="3.95" customHeight="1" x14ac:dyDescent="0.2">
      <c r="B674" s="218"/>
      <c r="C674" s="218"/>
      <c r="D674" s="218"/>
      <c r="E674" s="218"/>
      <c r="F674" s="218"/>
      <c r="G674" s="218"/>
      <c r="H674" s="218"/>
      <c r="I674" s="218"/>
      <c r="J674" s="218"/>
      <c r="K674" s="295"/>
      <c r="L674" s="218"/>
    </row>
    <row r="675" spans="2:14" s="218" customFormat="1" ht="7.5" customHeight="1" x14ac:dyDescent="0.2">
      <c r="C675" s="29"/>
      <c r="D675" s="393"/>
      <c r="E675" s="393"/>
      <c r="F675" s="393"/>
      <c r="G675" s="393"/>
      <c r="H675" s="393"/>
      <c r="I675" s="393"/>
      <c r="J675" s="393"/>
      <c r="K675" s="393"/>
      <c r="L675" s="249"/>
    </row>
    <row r="676" spans="2:14" ht="18" customHeight="1" x14ac:dyDescent="0.2">
      <c r="B676" s="392" t="s">
        <v>706</v>
      </c>
      <c r="C676" s="293"/>
      <c r="D676" s="293"/>
      <c r="E676" s="293"/>
      <c r="F676" s="293"/>
      <c r="G676" s="293"/>
      <c r="H676" s="293"/>
      <c r="I676" s="293"/>
      <c r="J676" s="293"/>
      <c r="K676" s="293"/>
      <c r="L676" s="294"/>
    </row>
    <row r="677" spans="2:14" s="175" customFormat="1" ht="24" customHeight="1" x14ac:dyDescent="0.2">
      <c r="B677" s="23"/>
      <c r="C677" s="48"/>
      <c r="D677" s="45"/>
      <c r="E677" s="45"/>
      <c r="F677" s="45"/>
      <c r="G677" s="23"/>
      <c r="H677" s="45"/>
      <c r="I677" s="45"/>
      <c r="J677" s="49"/>
      <c r="K677" s="57"/>
      <c r="L677" s="247"/>
      <c r="N677" s="298"/>
    </row>
    <row r="678" spans="2:14" s="169" customFormat="1" ht="24" customHeight="1" x14ac:dyDescent="0.2">
      <c r="B678" s="206" t="s">
        <v>922</v>
      </c>
      <c r="C678" s="177" t="s">
        <v>877</v>
      </c>
      <c r="D678" s="178"/>
      <c r="E678" s="178"/>
      <c r="F678" s="178"/>
      <c r="G678" s="178"/>
      <c r="H678" s="178"/>
      <c r="J678" s="530" t="s">
        <v>878</v>
      </c>
      <c r="K678" s="531"/>
    </row>
    <row r="679" spans="2:14" s="169" customFormat="1" ht="24" customHeight="1" x14ac:dyDescent="0.2"/>
    <row r="680" spans="2:14" s="175" customFormat="1" ht="47.25" customHeight="1" x14ac:dyDescent="0.2">
      <c r="B680" s="532" t="s">
        <v>924</v>
      </c>
      <c r="C680" s="534" t="s">
        <v>923</v>
      </c>
      <c r="D680" s="535"/>
      <c r="E680" s="535"/>
      <c r="F680" s="536"/>
      <c r="G680" s="540" t="s">
        <v>709</v>
      </c>
      <c r="H680" s="540" t="s">
        <v>710</v>
      </c>
      <c r="I680" s="540" t="s">
        <v>708</v>
      </c>
      <c r="J680" s="542" t="s">
        <v>883</v>
      </c>
      <c r="K680" s="543"/>
      <c r="L680" s="544"/>
      <c r="N680" s="298"/>
    </row>
    <row r="681" spans="2:14" s="175" customFormat="1" ht="33" customHeight="1" x14ac:dyDescent="0.2">
      <c r="B681" s="533"/>
      <c r="C681" s="537"/>
      <c r="D681" s="538"/>
      <c r="E681" s="538"/>
      <c r="F681" s="539"/>
      <c r="G681" s="541"/>
      <c r="H681" s="541"/>
      <c r="I681" s="541"/>
      <c r="J681" s="179" t="s">
        <v>879</v>
      </c>
      <c r="K681" s="180" t="s">
        <v>880</v>
      </c>
      <c r="L681" s="180" t="s">
        <v>884</v>
      </c>
      <c r="N681" s="298"/>
    </row>
    <row r="682" spans="2:14" s="175" customFormat="1" ht="24" customHeight="1" x14ac:dyDescent="0.2">
      <c r="B682" s="58">
        <v>1</v>
      </c>
      <c r="C682" s="552" t="s">
        <v>1142</v>
      </c>
      <c r="D682" s="555"/>
      <c r="E682" s="555"/>
      <c r="F682" s="556"/>
      <c r="G682" s="183" t="s">
        <v>500</v>
      </c>
      <c r="H682" s="166" t="s">
        <v>711</v>
      </c>
      <c r="I682" s="166" t="s">
        <v>715</v>
      </c>
      <c r="J682" s="166" t="s">
        <v>885</v>
      </c>
      <c r="K682" s="182" t="s">
        <v>716</v>
      </c>
      <c r="L682" s="181">
        <f>duration_calculation</f>
        <v>2</v>
      </c>
      <c r="N682" s="298"/>
    </row>
    <row r="683" spans="2:14" s="175" customFormat="1" ht="24" customHeight="1" x14ac:dyDescent="0.2">
      <c r="B683" s="58">
        <v>2</v>
      </c>
      <c r="C683" s="549" t="s">
        <v>1094</v>
      </c>
      <c r="D683" s="550"/>
      <c r="E683" s="550"/>
      <c r="F683" s="551"/>
      <c r="G683" s="183" t="s">
        <v>500</v>
      </c>
      <c r="H683" s="166" t="s">
        <v>714</v>
      </c>
      <c r="I683" s="166" t="s">
        <v>546</v>
      </c>
      <c r="J683" s="166" t="s">
        <v>885</v>
      </c>
      <c r="K683" s="182" t="s">
        <v>878</v>
      </c>
      <c r="L683" s="181">
        <f>duration_calculation</f>
        <v>35</v>
      </c>
      <c r="N683" s="298"/>
    </row>
    <row r="684" spans="2:14" s="175" customFormat="1" ht="24" customHeight="1" x14ac:dyDescent="0.2">
      <c r="B684" s="58">
        <v>3</v>
      </c>
      <c r="C684" s="549" t="s">
        <v>1122</v>
      </c>
      <c r="D684" s="550"/>
      <c r="E684" s="550"/>
      <c r="F684" s="551"/>
      <c r="G684" s="183" t="s">
        <v>500</v>
      </c>
      <c r="H684" s="166" t="s">
        <v>714</v>
      </c>
      <c r="I684" s="166" t="s">
        <v>547</v>
      </c>
      <c r="J684" s="166" t="s">
        <v>720</v>
      </c>
      <c r="K684" s="182" t="s">
        <v>878</v>
      </c>
      <c r="L684" s="181">
        <f>duration_calculation</f>
        <v>12</v>
      </c>
      <c r="N684" s="298"/>
    </row>
    <row r="685" spans="2:14" s="175" customFormat="1" ht="24" customHeight="1" x14ac:dyDescent="0.2">
      <c r="B685" s="58">
        <v>4</v>
      </c>
      <c r="C685" s="552" t="s">
        <v>1213</v>
      </c>
      <c r="D685" s="553"/>
      <c r="E685" s="553"/>
      <c r="F685" s="554"/>
      <c r="G685" s="183" t="s">
        <v>501</v>
      </c>
      <c r="H685" s="166" t="s">
        <v>711</v>
      </c>
      <c r="I685" s="166" t="s">
        <v>715</v>
      </c>
      <c r="J685" s="166" t="s">
        <v>885</v>
      </c>
      <c r="K685" s="182" t="s">
        <v>716</v>
      </c>
      <c r="L685" s="181">
        <v>3</v>
      </c>
      <c r="N685" s="298"/>
    </row>
    <row r="686" spans="2:14" s="175" customFormat="1" ht="24" customHeight="1" x14ac:dyDescent="0.2">
      <c r="B686" s="58">
        <v>5</v>
      </c>
      <c r="C686" s="549" t="s">
        <v>1220</v>
      </c>
      <c r="D686" s="550"/>
      <c r="E686" s="550"/>
      <c r="F686" s="551"/>
      <c r="G686" s="183" t="s">
        <v>501</v>
      </c>
      <c r="H686" s="166" t="s">
        <v>714</v>
      </c>
      <c r="I686" s="166" t="s">
        <v>546</v>
      </c>
      <c r="J686" s="166" t="s">
        <v>716</v>
      </c>
      <c r="K686" s="182" t="s">
        <v>717</v>
      </c>
      <c r="L686" s="181">
        <v>4</v>
      </c>
      <c r="N686" s="298"/>
    </row>
    <row r="687" spans="2:14" s="175" customFormat="1" ht="24" customHeight="1" x14ac:dyDescent="0.2">
      <c r="B687" s="58">
        <v>6</v>
      </c>
      <c r="C687" s="552" t="s">
        <v>1215</v>
      </c>
      <c r="D687" s="553"/>
      <c r="E687" s="553"/>
      <c r="F687" s="554"/>
      <c r="G687" s="183" t="s">
        <v>501</v>
      </c>
      <c r="H687" s="166" t="s">
        <v>711</v>
      </c>
      <c r="I687" s="166" t="s">
        <v>715</v>
      </c>
      <c r="J687" s="166" t="s">
        <v>885</v>
      </c>
      <c r="K687" s="182" t="s">
        <v>716</v>
      </c>
      <c r="L687" s="181">
        <v>3</v>
      </c>
      <c r="N687" s="298"/>
    </row>
    <row r="688" spans="2:14" s="175" customFormat="1" ht="24" customHeight="1" x14ac:dyDescent="0.2">
      <c r="B688" s="58">
        <v>7</v>
      </c>
      <c r="C688" s="549" t="s">
        <v>1218</v>
      </c>
      <c r="D688" s="550"/>
      <c r="E688" s="550"/>
      <c r="F688" s="551"/>
      <c r="G688" s="183" t="s">
        <v>501</v>
      </c>
      <c r="H688" s="166" t="s">
        <v>714</v>
      </c>
      <c r="I688" s="166" t="s">
        <v>546</v>
      </c>
      <c r="J688" s="166" t="s">
        <v>716</v>
      </c>
      <c r="K688" s="182" t="s">
        <v>717</v>
      </c>
      <c r="L688" s="181">
        <v>4</v>
      </c>
      <c r="N688" s="298"/>
    </row>
    <row r="689" spans="2:14" s="175" customFormat="1" ht="24" customHeight="1" x14ac:dyDescent="0.2">
      <c r="B689" s="58">
        <v>8</v>
      </c>
      <c r="C689" s="552" t="s">
        <v>1214</v>
      </c>
      <c r="D689" s="553"/>
      <c r="E689" s="553"/>
      <c r="F689" s="554"/>
      <c r="G689" s="183" t="s">
        <v>501</v>
      </c>
      <c r="H689" s="166" t="s">
        <v>711</v>
      </c>
      <c r="I689" s="166" t="s">
        <v>715</v>
      </c>
      <c r="J689" s="166" t="s">
        <v>885</v>
      </c>
      <c r="K689" s="182" t="s">
        <v>716</v>
      </c>
      <c r="L689" s="181">
        <v>2</v>
      </c>
      <c r="N689" s="298"/>
    </row>
    <row r="690" spans="2:14" s="175" customFormat="1" ht="24" customHeight="1" x14ac:dyDescent="0.2">
      <c r="B690" s="58">
        <v>9</v>
      </c>
      <c r="C690" s="549" t="s">
        <v>1219</v>
      </c>
      <c r="D690" s="550"/>
      <c r="E690" s="550"/>
      <c r="F690" s="551"/>
      <c r="G690" s="183" t="s">
        <v>501</v>
      </c>
      <c r="H690" s="166" t="s">
        <v>714</v>
      </c>
      <c r="I690" s="166" t="s">
        <v>546</v>
      </c>
      <c r="J690" s="182" t="s">
        <v>717</v>
      </c>
      <c r="K690" s="182" t="s">
        <v>718</v>
      </c>
      <c r="L690" s="181">
        <v>3</v>
      </c>
      <c r="N690" s="298"/>
    </row>
    <row r="691" spans="2:14" s="175" customFormat="1" ht="24" customHeight="1" x14ac:dyDescent="0.2">
      <c r="B691" s="58">
        <v>10</v>
      </c>
      <c r="C691" s="552" t="s">
        <v>1216</v>
      </c>
      <c r="D691" s="553"/>
      <c r="E691" s="553"/>
      <c r="F691" s="554"/>
      <c r="G691" s="183" t="s">
        <v>501</v>
      </c>
      <c r="H691" s="166" t="s">
        <v>711</v>
      </c>
      <c r="I691" s="166" t="s">
        <v>715</v>
      </c>
      <c r="J691" s="166" t="s">
        <v>885</v>
      </c>
      <c r="K691" s="182" t="s">
        <v>716</v>
      </c>
      <c r="L691" s="181">
        <v>2</v>
      </c>
      <c r="N691" s="298"/>
    </row>
    <row r="692" spans="2:14" s="175" customFormat="1" ht="30" customHeight="1" x14ac:dyDescent="0.2">
      <c r="B692" s="58">
        <v>11</v>
      </c>
      <c r="C692" s="549" t="s">
        <v>1217</v>
      </c>
      <c r="D692" s="550"/>
      <c r="E692" s="550"/>
      <c r="F692" s="551"/>
      <c r="G692" s="183" t="s">
        <v>501</v>
      </c>
      <c r="H692" s="166" t="s">
        <v>714</v>
      </c>
      <c r="I692" s="166" t="s">
        <v>715</v>
      </c>
      <c r="J692" s="182" t="s">
        <v>717</v>
      </c>
      <c r="K692" s="182" t="s">
        <v>718</v>
      </c>
      <c r="L692" s="181">
        <v>3</v>
      </c>
      <c r="N692" s="298"/>
    </row>
    <row r="693" spans="2:14" s="175" customFormat="1" ht="24" customHeight="1" x14ac:dyDescent="0.2">
      <c r="B693" s="58">
        <v>12</v>
      </c>
      <c r="C693" s="552" t="s">
        <v>1221</v>
      </c>
      <c r="D693" s="553"/>
      <c r="E693" s="553"/>
      <c r="F693" s="554"/>
      <c r="G693" s="183" t="s">
        <v>501</v>
      </c>
      <c r="H693" s="166" t="s">
        <v>711</v>
      </c>
      <c r="I693" s="166" t="s">
        <v>715</v>
      </c>
      <c r="J693" s="166" t="s">
        <v>885</v>
      </c>
      <c r="K693" s="182" t="s">
        <v>716</v>
      </c>
      <c r="L693" s="181">
        <v>2</v>
      </c>
      <c r="N693" s="298"/>
    </row>
    <row r="694" spans="2:14" s="175" customFormat="1" ht="24" customHeight="1" x14ac:dyDescent="0.2">
      <c r="B694" s="58">
        <v>13</v>
      </c>
      <c r="C694" s="549" t="s">
        <v>1223</v>
      </c>
      <c r="D694" s="550"/>
      <c r="E694" s="550"/>
      <c r="F694" s="551"/>
      <c r="G694" s="183" t="s">
        <v>501</v>
      </c>
      <c r="H694" s="166" t="s">
        <v>714</v>
      </c>
      <c r="I694" s="166" t="s">
        <v>715</v>
      </c>
      <c r="J694" s="182" t="s">
        <v>717</v>
      </c>
      <c r="K694" s="182" t="s">
        <v>718</v>
      </c>
      <c r="L694" s="181">
        <v>3</v>
      </c>
      <c r="N694" s="298"/>
    </row>
    <row r="695" spans="2:14" s="175" customFormat="1" ht="24" customHeight="1" x14ac:dyDescent="0.2">
      <c r="B695" s="58">
        <v>14</v>
      </c>
      <c r="C695" s="552" t="s">
        <v>1222</v>
      </c>
      <c r="D695" s="553"/>
      <c r="E695" s="553"/>
      <c r="F695" s="554"/>
      <c r="G695" s="183" t="s">
        <v>501</v>
      </c>
      <c r="H695" s="166" t="s">
        <v>711</v>
      </c>
      <c r="I695" s="166" t="s">
        <v>715</v>
      </c>
      <c r="J695" s="166" t="s">
        <v>885</v>
      </c>
      <c r="K695" s="182" t="s">
        <v>716</v>
      </c>
      <c r="L695" s="181">
        <v>3</v>
      </c>
      <c r="N695" s="298"/>
    </row>
    <row r="696" spans="2:14" s="175" customFormat="1" ht="24" customHeight="1" x14ac:dyDescent="0.2">
      <c r="B696" s="58">
        <v>15</v>
      </c>
      <c r="C696" s="549" t="s">
        <v>1224</v>
      </c>
      <c r="D696" s="550"/>
      <c r="E696" s="550"/>
      <c r="F696" s="551"/>
      <c r="G696" s="183" t="s">
        <v>501</v>
      </c>
      <c r="H696" s="166" t="s">
        <v>714</v>
      </c>
      <c r="I696" s="166" t="s">
        <v>546</v>
      </c>
      <c r="J696" s="182" t="s">
        <v>717</v>
      </c>
      <c r="K696" s="182" t="s">
        <v>718</v>
      </c>
      <c r="L696" s="181">
        <v>3</v>
      </c>
      <c r="N696" s="298"/>
    </row>
    <row r="697" spans="2:14" s="175" customFormat="1" ht="24" customHeight="1" x14ac:dyDescent="0.2">
      <c r="B697" s="58">
        <v>16</v>
      </c>
      <c r="C697" s="552" t="s">
        <v>1141</v>
      </c>
      <c r="D697" s="555"/>
      <c r="E697" s="555"/>
      <c r="F697" s="556"/>
      <c r="G697" s="183" t="s">
        <v>502</v>
      </c>
      <c r="H697" s="166" t="s">
        <v>711</v>
      </c>
      <c r="I697" s="166" t="s">
        <v>715</v>
      </c>
      <c r="J697" s="166" t="s">
        <v>885</v>
      </c>
      <c r="K697" s="182" t="s">
        <v>716</v>
      </c>
      <c r="L697" s="181">
        <f>duration_calculation</f>
        <v>2</v>
      </c>
      <c r="N697" s="298"/>
    </row>
    <row r="698" spans="2:14" s="175" customFormat="1" ht="24" customHeight="1" x14ac:dyDescent="0.2">
      <c r="B698" s="58">
        <v>17</v>
      </c>
      <c r="C698" s="549" t="s">
        <v>1225</v>
      </c>
      <c r="D698" s="557"/>
      <c r="E698" s="557"/>
      <c r="F698" s="558"/>
      <c r="G698" s="183" t="s">
        <v>502</v>
      </c>
      <c r="H698" s="166" t="s">
        <v>714</v>
      </c>
      <c r="I698" s="166" t="s">
        <v>546</v>
      </c>
      <c r="J698" s="182" t="s">
        <v>717</v>
      </c>
      <c r="K698" s="182" t="s">
        <v>718</v>
      </c>
      <c r="L698" s="181">
        <f>duration_calculation</f>
        <v>6</v>
      </c>
      <c r="N698" s="298"/>
    </row>
    <row r="699" spans="2:14" s="175" customFormat="1" ht="24" customHeight="1" x14ac:dyDescent="0.2">
      <c r="B699" s="58">
        <v>18</v>
      </c>
      <c r="C699" s="552" t="s">
        <v>1226</v>
      </c>
      <c r="D699" s="555"/>
      <c r="E699" s="555"/>
      <c r="F699" s="556"/>
      <c r="G699" s="183" t="s">
        <v>502</v>
      </c>
      <c r="H699" s="166" t="s">
        <v>711</v>
      </c>
      <c r="I699" s="166" t="s">
        <v>715</v>
      </c>
      <c r="J699" s="166" t="s">
        <v>885</v>
      </c>
      <c r="K699" s="182" t="s">
        <v>716</v>
      </c>
      <c r="L699" s="181">
        <v>2</v>
      </c>
      <c r="N699" s="298"/>
    </row>
    <row r="700" spans="2:14" s="175" customFormat="1" ht="24" customHeight="1" x14ac:dyDescent="0.2">
      <c r="B700" s="58">
        <v>19</v>
      </c>
      <c r="C700" s="549" t="s">
        <v>1238</v>
      </c>
      <c r="D700" s="557"/>
      <c r="E700" s="557"/>
      <c r="F700" s="558"/>
      <c r="G700" s="183" t="s">
        <v>502</v>
      </c>
      <c r="H700" s="166" t="s">
        <v>714</v>
      </c>
      <c r="I700" s="166" t="s">
        <v>546</v>
      </c>
      <c r="J700" s="182" t="s">
        <v>717</v>
      </c>
      <c r="K700" s="182" t="s">
        <v>718</v>
      </c>
      <c r="L700" s="181">
        <v>3</v>
      </c>
      <c r="N700" s="298"/>
    </row>
    <row r="701" spans="2:14" s="175" customFormat="1" ht="24" customHeight="1" x14ac:dyDescent="0.2">
      <c r="B701" s="58">
        <v>20</v>
      </c>
      <c r="C701" s="552" t="s">
        <v>1227</v>
      </c>
      <c r="D701" s="555"/>
      <c r="E701" s="555"/>
      <c r="F701" s="556"/>
      <c r="G701" s="183" t="s">
        <v>503</v>
      </c>
      <c r="H701" s="166" t="s">
        <v>711</v>
      </c>
      <c r="I701" s="166" t="s">
        <v>715</v>
      </c>
      <c r="J701" s="166" t="s">
        <v>885</v>
      </c>
      <c r="K701" s="182" t="s">
        <v>716</v>
      </c>
      <c r="L701" s="181">
        <v>2</v>
      </c>
      <c r="N701" s="298"/>
    </row>
    <row r="702" spans="2:14" s="175" customFormat="1" ht="24" customHeight="1" x14ac:dyDescent="0.2">
      <c r="B702" s="58">
        <v>21</v>
      </c>
      <c r="C702" s="549" t="s">
        <v>1235</v>
      </c>
      <c r="D702" s="557"/>
      <c r="E702" s="557"/>
      <c r="F702" s="558"/>
      <c r="G702" s="183" t="s">
        <v>503</v>
      </c>
      <c r="H702" s="166" t="s">
        <v>714</v>
      </c>
      <c r="I702" s="166" t="s">
        <v>546</v>
      </c>
      <c r="J702" s="182" t="s">
        <v>717</v>
      </c>
      <c r="K702" s="182" t="s">
        <v>718</v>
      </c>
      <c r="L702" s="181">
        <v>3</v>
      </c>
      <c r="N702" s="298"/>
    </row>
    <row r="703" spans="2:14" s="175" customFormat="1" ht="24" customHeight="1" x14ac:dyDescent="0.2">
      <c r="B703" s="58">
        <v>22</v>
      </c>
      <c r="C703" s="552" t="s">
        <v>1228</v>
      </c>
      <c r="D703" s="555"/>
      <c r="E703" s="555"/>
      <c r="F703" s="556"/>
      <c r="G703" s="183" t="s">
        <v>503</v>
      </c>
      <c r="H703" s="166" t="s">
        <v>711</v>
      </c>
      <c r="I703" s="166" t="s">
        <v>715</v>
      </c>
      <c r="J703" s="166" t="s">
        <v>885</v>
      </c>
      <c r="K703" s="182" t="s">
        <v>716</v>
      </c>
      <c r="L703" s="181">
        <v>2</v>
      </c>
      <c r="N703" s="298"/>
    </row>
    <row r="704" spans="2:14" s="175" customFormat="1" ht="24" customHeight="1" x14ac:dyDescent="0.2">
      <c r="B704" s="58">
        <v>23</v>
      </c>
      <c r="C704" s="549" t="s">
        <v>1234</v>
      </c>
      <c r="D704" s="557" t="s">
        <v>1229</v>
      </c>
      <c r="E704" s="557"/>
      <c r="F704" s="558"/>
      <c r="G704" s="183" t="s">
        <v>503</v>
      </c>
      <c r="H704" s="166" t="s">
        <v>714</v>
      </c>
      <c r="I704" s="166" t="s">
        <v>546</v>
      </c>
      <c r="J704" s="182" t="s">
        <v>717</v>
      </c>
      <c r="K704" s="182" t="s">
        <v>718</v>
      </c>
      <c r="L704" s="181">
        <v>3</v>
      </c>
      <c r="N704" s="298"/>
    </row>
    <row r="705" spans="2:14" s="175" customFormat="1" ht="24" customHeight="1" x14ac:dyDescent="0.2">
      <c r="B705" s="58">
        <v>24</v>
      </c>
      <c r="C705" s="552" t="s">
        <v>1230</v>
      </c>
      <c r="D705" s="555"/>
      <c r="E705" s="555"/>
      <c r="F705" s="556"/>
      <c r="G705" s="183" t="s">
        <v>504</v>
      </c>
      <c r="H705" s="166" t="s">
        <v>711</v>
      </c>
      <c r="I705" s="166" t="s">
        <v>715</v>
      </c>
      <c r="J705" s="166" t="s">
        <v>885</v>
      </c>
      <c r="K705" s="182" t="s">
        <v>716</v>
      </c>
      <c r="L705" s="181">
        <v>2</v>
      </c>
      <c r="N705" s="298"/>
    </row>
    <row r="706" spans="2:14" s="175" customFormat="1" ht="24" customHeight="1" x14ac:dyDescent="0.2">
      <c r="B706" s="58">
        <v>25</v>
      </c>
      <c r="C706" s="549" t="s">
        <v>1176</v>
      </c>
      <c r="D706" s="557"/>
      <c r="E706" s="557"/>
      <c r="F706" s="558"/>
      <c r="G706" s="183" t="s">
        <v>504</v>
      </c>
      <c r="H706" s="166" t="s">
        <v>714</v>
      </c>
      <c r="I706" s="166" t="s">
        <v>546</v>
      </c>
      <c r="J706" s="182" t="s">
        <v>717</v>
      </c>
      <c r="K706" s="182" t="s">
        <v>718</v>
      </c>
      <c r="L706" s="181">
        <v>6</v>
      </c>
      <c r="N706" s="298"/>
    </row>
    <row r="707" spans="2:14" s="175" customFormat="1" ht="24" customHeight="1" x14ac:dyDescent="0.2">
      <c r="B707" s="58">
        <v>26</v>
      </c>
      <c r="C707" s="552" t="s">
        <v>1231</v>
      </c>
      <c r="D707" s="555"/>
      <c r="E707" s="555"/>
      <c r="F707" s="556"/>
      <c r="G707" s="183" t="s">
        <v>504</v>
      </c>
      <c r="H707" s="166" t="s">
        <v>711</v>
      </c>
      <c r="I707" s="166" t="s">
        <v>715</v>
      </c>
      <c r="J707" s="166" t="s">
        <v>885</v>
      </c>
      <c r="K707" s="182" t="s">
        <v>716</v>
      </c>
      <c r="L707" s="181">
        <v>2</v>
      </c>
      <c r="N707" s="298"/>
    </row>
    <row r="708" spans="2:14" s="175" customFormat="1" ht="24" customHeight="1" x14ac:dyDescent="0.2">
      <c r="B708" s="58">
        <v>27</v>
      </c>
      <c r="C708" s="549" t="s">
        <v>1177</v>
      </c>
      <c r="D708" s="557"/>
      <c r="E708" s="557"/>
      <c r="F708" s="558"/>
      <c r="G708" s="183" t="s">
        <v>504</v>
      </c>
      <c r="H708" s="166" t="s">
        <v>714</v>
      </c>
      <c r="I708" s="166" t="s">
        <v>715</v>
      </c>
      <c r="J708" s="182" t="s">
        <v>717</v>
      </c>
      <c r="K708" s="182" t="s">
        <v>718</v>
      </c>
      <c r="L708" s="181">
        <v>3</v>
      </c>
      <c r="N708" s="298"/>
    </row>
    <row r="709" spans="2:14" s="175" customFormat="1" ht="24" customHeight="1" x14ac:dyDescent="0.2">
      <c r="B709" s="58">
        <v>28</v>
      </c>
      <c r="C709" s="552" t="s">
        <v>1232</v>
      </c>
      <c r="D709" s="555"/>
      <c r="E709" s="555"/>
      <c r="F709" s="556"/>
      <c r="G709" s="183" t="s">
        <v>505</v>
      </c>
      <c r="H709" s="166" t="s">
        <v>711</v>
      </c>
      <c r="I709" s="166" t="s">
        <v>715</v>
      </c>
      <c r="J709" s="166" t="s">
        <v>885</v>
      </c>
      <c r="K709" s="182" t="s">
        <v>716</v>
      </c>
      <c r="L709" s="181">
        <v>2</v>
      </c>
      <c r="N709" s="298"/>
    </row>
    <row r="710" spans="2:14" s="175" customFormat="1" ht="24" customHeight="1" x14ac:dyDescent="0.2">
      <c r="B710" s="58">
        <v>29</v>
      </c>
      <c r="C710" s="549" t="s">
        <v>1236</v>
      </c>
      <c r="D710" s="557"/>
      <c r="E710" s="557"/>
      <c r="F710" s="558"/>
      <c r="G710" s="183" t="s">
        <v>505</v>
      </c>
      <c r="H710" s="166" t="s">
        <v>714</v>
      </c>
      <c r="I710" s="166" t="s">
        <v>546</v>
      </c>
      <c r="J710" s="182" t="s">
        <v>717</v>
      </c>
      <c r="K710" s="182" t="s">
        <v>718</v>
      </c>
      <c r="L710" s="181">
        <v>3</v>
      </c>
      <c r="N710" s="298"/>
    </row>
    <row r="711" spans="2:14" s="175" customFormat="1" ht="24" customHeight="1" x14ac:dyDescent="0.2">
      <c r="B711" s="58">
        <v>30</v>
      </c>
      <c r="C711" s="552" t="s">
        <v>1233</v>
      </c>
      <c r="D711" s="555"/>
      <c r="E711" s="555"/>
      <c r="F711" s="556"/>
      <c r="G711" s="183" t="s">
        <v>506</v>
      </c>
      <c r="H711" s="166" t="s">
        <v>711</v>
      </c>
      <c r="I711" s="166" t="s">
        <v>715</v>
      </c>
      <c r="J711" s="166" t="s">
        <v>885</v>
      </c>
      <c r="K711" s="182" t="s">
        <v>716</v>
      </c>
      <c r="L711" s="181">
        <v>2</v>
      </c>
      <c r="N711" s="298"/>
    </row>
    <row r="712" spans="2:14" s="175" customFormat="1" ht="24" customHeight="1" x14ac:dyDescent="0.2">
      <c r="B712" s="58">
        <v>31</v>
      </c>
      <c r="C712" s="549" t="s">
        <v>1239</v>
      </c>
      <c r="D712" s="557"/>
      <c r="E712" s="557"/>
      <c r="F712" s="558"/>
      <c r="G712" s="183" t="s">
        <v>506</v>
      </c>
      <c r="H712" s="166" t="s">
        <v>714</v>
      </c>
      <c r="I712" s="166" t="s">
        <v>546</v>
      </c>
      <c r="J712" s="182" t="s">
        <v>717</v>
      </c>
      <c r="K712" s="182" t="s">
        <v>718</v>
      </c>
      <c r="L712" s="181">
        <v>3</v>
      </c>
      <c r="N712" s="298"/>
    </row>
    <row r="713" spans="2:14" s="175" customFormat="1" ht="24" customHeight="1" x14ac:dyDescent="0.2">
      <c r="B713" s="58">
        <v>32</v>
      </c>
      <c r="C713" s="546" t="s">
        <v>1144</v>
      </c>
      <c r="D713" s="547"/>
      <c r="E713" s="547"/>
      <c r="F713" s="548"/>
      <c r="G713" s="333" t="s">
        <v>507</v>
      </c>
      <c r="H713" s="334" t="s">
        <v>711</v>
      </c>
      <c r="I713" s="334" t="s">
        <v>715</v>
      </c>
      <c r="J713" s="334" t="s">
        <v>885</v>
      </c>
      <c r="K713" s="335" t="s">
        <v>716</v>
      </c>
      <c r="L713" s="181">
        <f>duration_calculation</f>
        <v>2</v>
      </c>
      <c r="N713" s="298"/>
    </row>
    <row r="714" spans="2:14" s="175" customFormat="1" ht="24" customHeight="1" x14ac:dyDescent="0.2">
      <c r="B714" s="58">
        <v>33</v>
      </c>
      <c r="C714" s="546" t="s">
        <v>1123</v>
      </c>
      <c r="D714" s="547"/>
      <c r="E714" s="547"/>
      <c r="F714" s="548"/>
      <c r="G714" s="333" t="s">
        <v>507</v>
      </c>
      <c r="H714" s="334" t="s">
        <v>712</v>
      </c>
      <c r="I714" s="334" t="s">
        <v>547</v>
      </c>
      <c r="J714" s="334" t="s">
        <v>716</v>
      </c>
      <c r="K714" s="335" t="s">
        <v>878</v>
      </c>
      <c r="L714" s="181">
        <f>duration_calculation</f>
        <v>33</v>
      </c>
      <c r="N714" s="298"/>
    </row>
    <row r="715" spans="2:14" s="175" customFormat="1" ht="24" customHeight="1" x14ac:dyDescent="0.2">
      <c r="B715" s="58">
        <v>34</v>
      </c>
      <c r="C715" s="546" t="s">
        <v>1156</v>
      </c>
      <c r="D715" s="559"/>
      <c r="E715" s="559"/>
      <c r="F715" s="560"/>
      <c r="G715" s="333" t="s">
        <v>492</v>
      </c>
      <c r="H715" s="334" t="s">
        <v>714</v>
      </c>
      <c r="I715" s="334" t="s">
        <v>715</v>
      </c>
      <c r="J715" s="334" t="s">
        <v>885</v>
      </c>
      <c r="K715" s="335" t="s">
        <v>878</v>
      </c>
      <c r="L715" s="181">
        <f>duration_calculation</f>
        <v>35</v>
      </c>
      <c r="N715" s="298"/>
    </row>
    <row r="716" spans="2:14" s="175" customFormat="1" ht="24" customHeight="1" x14ac:dyDescent="0.2">
      <c r="B716" s="58">
        <v>35</v>
      </c>
      <c r="C716" s="546" t="s">
        <v>1143</v>
      </c>
      <c r="D716" s="547"/>
      <c r="E716" s="547"/>
      <c r="F716" s="548"/>
      <c r="G716" s="333" t="s">
        <v>492</v>
      </c>
      <c r="H716" s="334" t="s">
        <v>742</v>
      </c>
      <c r="I716" s="334" t="s">
        <v>715</v>
      </c>
      <c r="J716" s="334" t="s">
        <v>885</v>
      </c>
      <c r="K716" s="335" t="s">
        <v>716</v>
      </c>
      <c r="L716" s="181">
        <f>duration_calculation</f>
        <v>2</v>
      </c>
      <c r="N716" s="298"/>
    </row>
    <row r="717" spans="2:14" s="175" customFormat="1" ht="24" customHeight="1" x14ac:dyDescent="0.2">
      <c r="B717" s="58">
        <v>36</v>
      </c>
      <c r="C717" s="546" t="s">
        <v>1237</v>
      </c>
      <c r="D717" s="547"/>
      <c r="E717" s="547"/>
      <c r="F717" s="548"/>
      <c r="G717" s="333" t="s">
        <v>492</v>
      </c>
      <c r="H717" s="334" t="s">
        <v>714</v>
      </c>
      <c r="I717" s="334" t="s">
        <v>546</v>
      </c>
      <c r="J717" s="334" t="s">
        <v>716</v>
      </c>
      <c r="K717" s="335" t="s">
        <v>878</v>
      </c>
      <c r="L717" s="181">
        <f>duration_calculation</f>
        <v>33</v>
      </c>
      <c r="N717" s="298"/>
    </row>
    <row r="718" spans="2:14" s="169" customFormat="1" ht="24" customHeight="1" x14ac:dyDescent="0.2"/>
    <row r="719" spans="2:14" s="175" customFormat="1" ht="24" customHeight="1" x14ac:dyDescent="0.2">
      <c r="B719" s="23"/>
      <c r="C719" s="48"/>
      <c r="D719" s="45"/>
      <c r="E719" s="45"/>
      <c r="F719" s="45"/>
      <c r="G719" s="23"/>
      <c r="H719" s="45"/>
      <c r="I719" s="45"/>
      <c r="J719" s="49"/>
      <c r="K719" s="57"/>
      <c r="L719" s="247"/>
      <c r="N719" s="298"/>
    </row>
    <row r="720" spans="2:14" s="301" customFormat="1" ht="3.95" customHeight="1" x14ac:dyDescent="0.2">
      <c r="C720" s="302"/>
      <c r="D720" s="271"/>
      <c r="E720" s="218"/>
      <c r="F720" s="218"/>
      <c r="G720" s="218"/>
      <c r="H720" s="218"/>
      <c r="I720" s="218"/>
      <c r="J720" s="218"/>
      <c r="K720" s="218"/>
      <c r="L720" s="218"/>
    </row>
    <row r="721" spans="2:14" ht="18" customHeight="1" x14ac:dyDescent="0.2">
      <c r="B721" s="362" t="s">
        <v>743</v>
      </c>
      <c r="C721" s="362"/>
      <c r="D721" s="244"/>
      <c r="E721" s="244"/>
      <c r="F721" s="244"/>
      <c r="G721" s="244"/>
      <c r="H721" s="244"/>
      <c r="I721" s="244"/>
      <c r="J721" s="244"/>
      <c r="K721" s="244"/>
      <c r="L721" s="244"/>
    </row>
    <row r="722" spans="2:14" ht="18" customHeight="1" x14ac:dyDescent="0.2">
      <c r="B722" s="46" t="s">
        <v>42</v>
      </c>
      <c r="C722" s="342"/>
      <c r="D722" s="342"/>
      <c r="E722" s="342"/>
      <c r="F722" s="342"/>
      <c r="G722" s="342"/>
      <c r="H722" s="342"/>
      <c r="I722" s="342"/>
      <c r="J722" s="342"/>
      <c r="K722" s="342"/>
      <c r="L722" s="343"/>
    </row>
    <row r="723" spans="2:14" ht="18" customHeight="1" x14ac:dyDescent="0.2">
      <c r="B723" s="236"/>
      <c r="C723" s="242"/>
      <c r="D723" s="237"/>
      <c r="E723" s="237"/>
      <c r="F723" s="237"/>
      <c r="G723" s="237"/>
      <c r="H723" s="237"/>
      <c r="I723" s="237"/>
      <c r="J723" s="237"/>
      <c r="K723" s="237"/>
      <c r="L723" s="238"/>
      <c r="N723" s="9"/>
    </row>
    <row r="724" spans="2:14" ht="18" customHeight="1" x14ac:dyDescent="0.2">
      <c r="B724" s="236"/>
      <c r="C724" s="242"/>
      <c r="D724" s="237"/>
      <c r="E724" s="237"/>
      <c r="F724" s="237"/>
      <c r="G724" s="237"/>
      <c r="H724" s="237"/>
      <c r="I724" s="237"/>
      <c r="J724" s="237"/>
      <c r="K724" s="237"/>
      <c r="L724" s="238"/>
    </row>
    <row r="725" spans="2:14" ht="18" customHeight="1" x14ac:dyDescent="0.2">
      <c r="B725" s="236"/>
      <c r="C725" s="242"/>
      <c r="D725" s="237"/>
      <c r="E725" s="237"/>
      <c r="F725" s="237"/>
      <c r="G725" s="237"/>
      <c r="H725" s="237"/>
      <c r="I725" s="237"/>
      <c r="J725" s="237"/>
      <c r="K725" s="237"/>
      <c r="L725" s="238"/>
    </row>
    <row r="726" spans="2:14" ht="18" customHeight="1" x14ac:dyDescent="0.2">
      <c r="B726" s="236"/>
      <c r="C726" s="242"/>
      <c r="D726" s="237"/>
      <c r="E726" s="237"/>
      <c r="F726" s="237"/>
      <c r="G726" s="237"/>
      <c r="H726" s="237"/>
      <c r="I726" s="237"/>
      <c r="J726" s="237"/>
      <c r="K726" s="237"/>
      <c r="L726" s="238"/>
    </row>
    <row r="727" spans="2:14" ht="18" customHeight="1" x14ac:dyDescent="0.2">
      <c r="B727" s="236"/>
      <c r="C727" s="242"/>
      <c r="D727" s="237"/>
      <c r="E727" s="237"/>
      <c r="F727" s="237"/>
      <c r="G727" s="237"/>
      <c r="H727" s="237"/>
      <c r="I727" s="237"/>
      <c r="J727" s="237"/>
      <c r="K727" s="237"/>
      <c r="L727" s="238"/>
    </row>
    <row r="728" spans="2:14" ht="18" customHeight="1" x14ac:dyDescent="0.2">
      <c r="B728" s="236"/>
      <c r="C728" s="242"/>
      <c r="D728" s="237"/>
      <c r="E728" s="237"/>
      <c r="F728" s="237"/>
      <c r="G728" s="237"/>
      <c r="H728" s="237"/>
      <c r="I728" s="237"/>
      <c r="J728" s="237"/>
      <c r="K728" s="237"/>
      <c r="L728" s="238"/>
    </row>
    <row r="729" spans="2:14" ht="18" customHeight="1" x14ac:dyDescent="0.2">
      <c r="B729" s="236"/>
      <c r="C729" s="242"/>
      <c r="D729" s="237"/>
      <c r="E729" s="237"/>
      <c r="F729" s="237"/>
      <c r="G729" s="237"/>
      <c r="H729" s="237"/>
      <c r="I729" s="237"/>
      <c r="J729" s="237"/>
      <c r="K729" s="237"/>
      <c r="L729" s="238"/>
    </row>
    <row r="730" spans="2:14" ht="18" customHeight="1" x14ac:dyDescent="0.2">
      <c r="B730" s="236"/>
      <c r="C730" s="242"/>
      <c r="D730" s="237"/>
      <c r="E730" s="237"/>
      <c r="F730" s="237"/>
      <c r="G730" s="237"/>
      <c r="H730" s="237"/>
      <c r="I730" s="237"/>
      <c r="J730" s="237"/>
      <c r="K730" s="237"/>
      <c r="L730" s="238"/>
    </row>
    <row r="731" spans="2:14" ht="18" customHeight="1" x14ac:dyDescent="0.2">
      <c r="B731" s="236"/>
      <c r="C731" s="242"/>
      <c r="D731" s="237"/>
      <c r="E731" s="237"/>
      <c r="F731" s="237"/>
      <c r="G731" s="237"/>
      <c r="H731" s="237"/>
      <c r="I731" s="237"/>
      <c r="J731" s="237"/>
      <c r="K731" s="237"/>
      <c r="L731" s="238"/>
    </row>
    <row r="732" spans="2:14" ht="18" customHeight="1" x14ac:dyDescent="0.2">
      <c r="B732" s="236"/>
      <c r="C732" s="242"/>
      <c r="D732" s="237"/>
      <c r="E732" s="237"/>
      <c r="F732" s="237"/>
      <c r="G732" s="237"/>
      <c r="H732" s="237"/>
      <c r="I732" s="237"/>
      <c r="J732" s="237"/>
      <c r="K732" s="237"/>
      <c r="L732" s="238"/>
    </row>
    <row r="733" spans="2:14" ht="18" customHeight="1" x14ac:dyDescent="0.2">
      <c r="B733" s="236"/>
      <c r="C733" s="242"/>
      <c r="D733" s="237"/>
      <c r="E733" s="237"/>
      <c r="F733" s="237"/>
      <c r="G733" s="237"/>
      <c r="H733" s="237"/>
      <c r="I733" s="237"/>
      <c r="J733" s="237"/>
      <c r="K733" s="237"/>
      <c r="L733" s="238"/>
    </row>
    <row r="734" spans="2:14" ht="18" customHeight="1" x14ac:dyDescent="0.2">
      <c r="B734" s="236"/>
      <c r="C734" s="242"/>
      <c r="D734" s="237"/>
      <c r="E734" s="237"/>
      <c r="F734" s="237"/>
      <c r="G734" s="237"/>
      <c r="H734" s="237"/>
      <c r="I734" s="237"/>
      <c r="J734" s="237"/>
      <c r="K734" s="237"/>
      <c r="L734" s="238"/>
    </row>
    <row r="735" spans="2:14" ht="18" customHeight="1" x14ac:dyDescent="0.2">
      <c r="B735" s="236"/>
      <c r="C735" s="242"/>
      <c r="D735" s="237"/>
      <c r="E735" s="237"/>
      <c r="F735" s="237"/>
      <c r="G735" s="237"/>
      <c r="H735" s="237"/>
      <c r="I735" s="237"/>
      <c r="J735" s="237"/>
      <c r="K735" s="237"/>
      <c r="L735" s="238"/>
    </row>
    <row r="736" spans="2:14" ht="18" customHeight="1" x14ac:dyDescent="0.2">
      <c r="B736" s="239"/>
      <c r="C736" s="286"/>
      <c r="D736" s="240"/>
      <c r="E736" s="240"/>
      <c r="F736" s="240"/>
      <c r="G736" s="240"/>
      <c r="H736" s="240"/>
      <c r="I736" s="240"/>
      <c r="J736" s="240"/>
      <c r="K736" s="240"/>
      <c r="L736" s="241"/>
    </row>
    <row r="737" spans="2:14" ht="18" customHeight="1" x14ac:dyDescent="0.2">
      <c r="B737" s="46" t="s">
        <v>43</v>
      </c>
      <c r="C737" s="342"/>
      <c r="D737" s="342"/>
      <c r="E737" s="342"/>
      <c r="F737" s="342"/>
      <c r="G737" s="342"/>
      <c r="H737" s="342"/>
      <c r="I737" s="342"/>
      <c r="J737" s="342"/>
      <c r="K737" s="342"/>
      <c r="L737" s="343"/>
    </row>
    <row r="738" spans="2:14" ht="18" customHeight="1" x14ac:dyDescent="0.2">
      <c r="B738" s="236"/>
      <c r="C738" s="242"/>
      <c r="D738" s="237"/>
      <c r="E738" s="237"/>
      <c r="F738" s="237"/>
      <c r="G738" s="237"/>
      <c r="H738" s="237"/>
      <c r="I738" s="237"/>
      <c r="J738" s="237"/>
      <c r="K738" s="237"/>
      <c r="L738" s="238"/>
      <c r="N738" s="9"/>
    </row>
    <row r="739" spans="2:14" ht="18" customHeight="1" x14ac:dyDescent="0.2">
      <c r="B739" s="236"/>
      <c r="C739" s="242"/>
      <c r="D739" s="237"/>
      <c r="E739" s="237"/>
      <c r="F739" s="237"/>
      <c r="G739" s="237"/>
      <c r="H739" s="237"/>
      <c r="I739" s="237"/>
      <c r="J739" s="237"/>
      <c r="K739" s="237"/>
      <c r="L739" s="238"/>
    </row>
    <row r="740" spans="2:14" ht="18" customHeight="1" x14ac:dyDescent="0.2">
      <c r="B740" s="236"/>
      <c r="C740" s="242"/>
      <c r="D740" s="237"/>
      <c r="E740" s="237"/>
      <c r="F740" s="237"/>
      <c r="G740" s="237"/>
      <c r="H740" s="237"/>
      <c r="I740" s="237"/>
      <c r="J740" s="237"/>
      <c r="K740" s="237"/>
      <c r="L740" s="238"/>
    </row>
    <row r="741" spans="2:14" ht="18" customHeight="1" x14ac:dyDescent="0.2">
      <c r="B741" s="236"/>
      <c r="C741" s="242"/>
      <c r="D741" s="237"/>
      <c r="E741" s="237"/>
      <c r="F741" s="237"/>
      <c r="G741" s="237"/>
      <c r="H741" s="237"/>
      <c r="I741" s="237"/>
      <c r="J741" s="237"/>
      <c r="K741" s="237"/>
      <c r="L741" s="238"/>
    </row>
    <row r="742" spans="2:14" ht="18" customHeight="1" x14ac:dyDescent="0.2">
      <c r="B742" s="236"/>
      <c r="C742" s="242"/>
      <c r="D742" s="237"/>
      <c r="E742" s="237"/>
      <c r="F742" s="237"/>
      <c r="G742" s="237"/>
      <c r="H742" s="237"/>
      <c r="I742" s="237"/>
      <c r="J742" s="237"/>
      <c r="K742" s="237"/>
      <c r="L742" s="238"/>
    </row>
    <row r="743" spans="2:14" ht="18" customHeight="1" x14ac:dyDescent="0.2">
      <c r="B743" s="236"/>
      <c r="C743" s="242"/>
      <c r="D743" s="237"/>
      <c r="E743" s="237"/>
      <c r="F743" s="237"/>
      <c r="G743" s="237"/>
      <c r="H743" s="237"/>
      <c r="I743" s="237"/>
      <c r="J743" s="237"/>
      <c r="K743" s="237"/>
      <c r="L743" s="238"/>
    </row>
    <row r="744" spans="2:14" ht="18" customHeight="1" x14ac:dyDescent="0.2">
      <c r="B744" s="236"/>
      <c r="C744" s="242"/>
      <c r="D744" s="237"/>
      <c r="E744" s="237"/>
      <c r="F744" s="237"/>
      <c r="G744" s="237"/>
      <c r="H744" s="237"/>
      <c r="I744" s="237"/>
      <c r="J744" s="237"/>
      <c r="K744" s="237"/>
      <c r="L744" s="238"/>
    </row>
    <row r="745" spans="2:14" ht="18" customHeight="1" x14ac:dyDescent="0.2">
      <c r="B745" s="236"/>
      <c r="C745" s="242"/>
      <c r="D745" s="237"/>
      <c r="E745" s="237"/>
      <c r="F745" s="237"/>
      <c r="G745" s="237"/>
      <c r="H745" s="237"/>
      <c r="I745" s="237"/>
      <c r="J745" s="237"/>
      <c r="K745" s="237"/>
      <c r="L745" s="238"/>
    </row>
    <row r="746" spans="2:14" ht="18" customHeight="1" x14ac:dyDescent="0.2">
      <c r="B746" s="236"/>
      <c r="C746" s="242"/>
      <c r="D746" s="237"/>
      <c r="E746" s="237"/>
      <c r="F746" s="237"/>
      <c r="G746" s="237"/>
      <c r="H746" s="237"/>
      <c r="I746" s="237"/>
      <c r="J746" s="237"/>
      <c r="K746" s="237"/>
      <c r="L746" s="238"/>
    </row>
    <row r="747" spans="2:14" ht="18" customHeight="1" x14ac:dyDescent="0.2">
      <c r="B747" s="236"/>
      <c r="C747" s="242"/>
      <c r="D747" s="237"/>
      <c r="E747" s="237"/>
      <c r="F747" s="237"/>
      <c r="G747" s="237"/>
      <c r="H747" s="237"/>
      <c r="I747" s="237"/>
      <c r="J747" s="237"/>
      <c r="K747" s="237"/>
      <c r="L747" s="238"/>
    </row>
    <row r="748" spans="2:14" ht="18" customHeight="1" x14ac:dyDescent="0.2">
      <c r="B748" s="236"/>
      <c r="C748" s="242"/>
      <c r="D748" s="237"/>
      <c r="E748" s="237"/>
      <c r="F748" s="237"/>
      <c r="G748" s="237"/>
      <c r="H748" s="237"/>
      <c r="I748" s="237"/>
      <c r="J748" s="237"/>
      <c r="K748" s="237"/>
      <c r="L748" s="238"/>
    </row>
    <row r="749" spans="2:14" ht="18" customHeight="1" x14ac:dyDescent="0.2">
      <c r="B749" s="236"/>
      <c r="C749" s="242"/>
      <c r="D749" s="237"/>
      <c r="E749" s="237"/>
      <c r="F749" s="237"/>
      <c r="G749" s="237"/>
      <c r="H749" s="237"/>
      <c r="I749" s="237"/>
      <c r="J749" s="237"/>
      <c r="K749" s="237"/>
      <c r="L749" s="238"/>
    </row>
    <row r="750" spans="2:14" ht="18" customHeight="1" x14ac:dyDescent="0.2">
      <c r="B750" s="236"/>
      <c r="C750" s="242"/>
      <c r="D750" s="237"/>
      <c r="E750" s="237"/>
      <c r="F750" s="237"/>
      <c r="G750" s="237"/>
      <c r="H750" s="237"/>
      <c r="I750" s="237"/>
      <c r="J750" s="237"/>
      <c r="K750" s="237"/>
      <c r="L750" s="238"/>
    </row>
    <row r="751" spans="2:14" ht="18" customHeight="1" x14ac:dyDescent="0.2">
      <c r="B751" s="239"/>
      <c r="C751" s="286"/>
      <c r="D751" s="240"/>
      <c r="E751" s="240"/>
      <c r="F751" s="240"/>
      <c r="G751" s="240"/>
      <c r="H751" s="240"/>
      <c r="I751" s="240"/>
      <c r="J751" s="240"/>
      <c r="K751" s="240"/>
      <c r="L751" s="241"/>
    </row>
    <row r="752" spans="2:14" ht="18" customHeight="1" x14ac:dyDescent="0.2">
      <c r="B752" s="46" t="s">
        <v>44</v>
      </c>
      <c r="C752" s="342"/>
      <c r="D752" s="342"/>
      <c r="E752" s="342"/>
      <c r="F752" s="342"/>
      <c r="G752" s="342"/>
      <c r="H752" s="342"/>
      <c r="I752" s="342"/>
      <c r="J752" s="342"/>
      <c r="K752" s="342"/>
      <c r="L752" s="343"/>
    </row>
    <row r="753" spans="2:12" ht="18" customHeight="1" x14ac:dyDescent="0.2">
      <c r="B753" s="236"/>
      <c r="C753" s="242"/>
      <c r="D753" s="237"/>
      <c r="E753" s="237"/>
      <c r="F753" s="237"/>
      <c r="G753" s="237"/>
      <c r="H753" s="237"/>
      <c r="I753" s="237"/>
      <c r="J753" s="237"/>
      <c r="K753" s="237"/>
      <c r="L753" s="238"/>
    </row>
    <row r="754" spans="2:12" ht="18" customHeight="1" x14ac:dyDescent="0.2">
      <c r="B754" s="236"/>
      <c r="C754" s="242"/>
      <c r="D754" s="237"/>
      <c r="E754" s="237"/>
      <c r="F754" s="237"/>
      <c r="G754" s="237"/>
      <c r="H754" s="237"/>
      <c r="I754" s="237"/>
      <c r="J754" s="237"/>
      <c r="K754" s="237"/>
      <c r="L754" s="238"/>
    </row>
    <row r="755" spans="2:12" ht="18" customHeight="1" x14ac:dyDescent="0.2">
      <c r="B755" s="236"/>
      <c r="C755" s="242"/>
      <c r="D755" s="237"/>
      <c r="E755" s="237"/>
      <c r="F755" s="237"/>
      <c r="G755" s="237"/>
      <c r="H755" s="237"/>
      <c r="I755" s="237"/>
      <c r="J755" s="237"/>
      <c r="K755" s="237"/>
      <c r="L755" s="238"/>
    </row>
    <row r="756" spans="2:12" ht="18" customHeight="1" x14ac:dyDescent="0.2">
      <c r="B756" s="236"/>
      <c r="C756" s="242"/>
      <c r="D756" s="237"/>
      <c r="E756" s="237"/>
      <c r="F756" s="237"/>
      <c r="G756" s="237"/>
      <c r="H756" s="237"/>
      <c r="I756" s="237"/>
      <c r="J756" s="237"/>
      <c r="K756" s="237"/>
      <c r="L756" s="238"/>
    </row>
    <row r="757" spans="2:12" ht="18" customHeight="1" x14ac:dyDescent="0.2">
      <c r="B757" s="236"/>
      <c r="C757" s="242"/>
      <c r="D757" s="237"/>
      <c r="E757" s="237"/>
      <c r="F757" s="237"/>
      <c r="G757" s="237"/>
      <c r="H757" s="237"/>
      <c r="I757" s="237"/>
      <c r="J757" s="237"/>
      <c r="K757" s="237"/>
      <c r="L757" s="238"/>
    </row>
    <row r="758" spans="2:12" ht="18" customHeight="1" x14ac:dyDescent="0.2">
      <c r="B758" s="236"/>
      <c r="C758" s="242"/>
      <c r="D758" s="237"/>
      <c r="E758" s="237"/>
      <c r="F758" s="237"/>
      <c r="G758" s="237"/>
      <c r="H758" s="237"/>
      <c r="I758" s="237"/>
      <c r="J758" s="237"/>
      <c r="K758" s="237"/>
      <c r="L758" s="238"/>
    </row>
    <row r="759" spans="2:12" ht="18" customHeight="1" x14ac:dyDescent="0.2">
      <c r="B759" s="236"/>
      <c r="C759" s="242"/>
      <c r="D759" s="237"/>
      <c r="E759" s="237"/>
      <c r="F759" s="237"/>
      <c r="G759" s="237"/>
      <c r="H759" s="237"/>
      <c r="I759" s="237"/>
      <c r="J759" s="237"/>
      <c r="K759" s="237"/>
      <c r="L759" s="238"/>
    </row>
    <row r="760" spans="2:12" ht="18" customHeight="1" x14ac:dyDescent="0.2">
      <c r="B760" s="236"/>
      <c r="C760" s="242"/>
      <c r="D760" s="237"/>
      <c r="E760" s="237"/>
      <c r="F760" s="237"/>
      <c r="G760" s="237"/>
      <c r="H760" s="237"/>
      <c r="I760" s="237"/>
      <c r="J760" s="237"/>
      <c r="K760" s="237"/>
      <c r="L760" s="238"/>
    </row>
    <row r="761" spans="2:12" ht="18" customHeight="1" x14ac:dyDescent="0.2">
      <c r="B761" s="236"/>
      <c r="C761" s="242"/>
      <c r="D761" s="237"/>
      <c r="E761" s="237"/>
      <c r="F761" s="237"/>
      <c r="G761" s="237"/>
      <c r="H761" s="237"/>
      <c r="I761" s="237"/>
      <c r="J761" s="237"/>
      <c r="K761" s="237"/>
      <c r="L761" s="238"/>
    </row>
    <row r="762" spans="2:12" ht="18" customHeight="1" x14ac:dyDescent="0.2">
      <c r="B762" s="236"/>
      <c r="C762" s="242"/>
      <c r="D762" s="237"/>
      <c r="E762" s="237"/>
      <c r="F762" s="237"/>
      <c r="G762" s="237"/>
      <c r="H762" s="237"/>
      <c r="I762" s="237"/>
      <c r="J762" s="237"/>
      <c r="K762" s="237"/>
      <c r="L762" s="238"/>
    </row>
    <row r="763" spans="2:12" ht="18" customHeight="1" x14ac:dyDescent="0.2">
      <c r="B763" s="236"/>
      <c r="C763" s="242"/>
      <c r="D763" s="237"/>
      <c r="E763" s="237"/>
      <c r="F763" s="237"/>
      <c r="G763" s="237"/>
      <c r="H763" s="237"/>
      <c r="I763" s="237"/>
      <c r="J763" s="237"/>
      <c r="K763" s="237"/>
      <c r="L763" s="238"/>
    </row>
    <row r="764" spans="2:12" ht="18" customHeight="1" x14ac:dyDescent="0.2">
      <c r="B764" s="236"/>
      <c r="C764" s="242"/>
      <c r="D764" s="237"/>
      <c r="E764" s="237"/>
      <c r="F764" s="237"/>
      <c r="G764" s="237"/>
      <c r="H764" s="237"/>
      <c r="I764" s="237"/>
      <c r="J764" s="237"/>
      <c r="K764" s="237"/>
      <c r="L764" s="238"/>
    </row>
    <row r="765" spans="2:12" ht="18" customHeight="1" x14ac:dyDescent="0.2">
      <c r="B765" s="236"/>
      <c r="C765" s="242"/>
      <c r="D765" s="237"/>
      <c r="E765" s="237"/>
      <c r="F765" s="237"/>
      <c r="G765" s="237"/>
      <c r="H765" s="237"/>
      <c r="I765" s="237"/>
      <c r="J765" s="237"/>
      <c r="K765" s="237"/>
      <c r="L765" s="238"/>
    </row>
    <row r="766" spans="2:12" ht="18" customHeight="1" x14ac:dyDescent="0.2">
      <c r="B766" s="236"/>
      <c r="C766" s="242"/>
      <c r="D766" s="237"/>
      <c r="E766" s="237"/>
      <c r="F766" s="237"/>
      <c r="G766" s="237"/>
      <c r="H766" s="237"/>
      <c r="I766" s="237"/>
      <c r="J766" s="237"/>
      <c r="K766" s="237"/>
      <c r="L766" s="238"/>
    </row>
    <row r="767" spans="2:12" ht="18" customHeight="1" x14ac:dyDescent="0.2">
      <c r="B767" s="239"/>
      <c r="C767" s="286"/>
      <c r="D767" s="240"/>
      <c r="E767" s="240"/>
      <c r="F767" s="240"/>
      <c r="G767" s="240"/>
      <c r="H767" s="240"/>
      <c r="I767" s="240"/>
      <c r="J767" s="240"/>
      <c r="K767" s="240"/>
      <c r="L767" s="241"/>
    </row>
    <row r="768" spans="2:12" s="301" customFormat="1" ht="3.95" customHeight="1" x14ac:dyDescent="0.2">
      <c r="B768" s="303"/>
      <c r="C768" s="304"/>
      <c r="D768" s="272"/>
      <c r="E768" s="295"/>
      <c r="F768" s="295"/>
      <c r="G768" s="295"/>
      <c r="H768" s="295"/>
      <c r="I768" s="295"/>
      <c r="J768" s="295"/>
      <c r="K768" s="295"/>
      <c r="L768" s="295"/>
    </row>
    <row r="769" spans="2:12" ht="18" customHeight="1" x14ac:dyDescent="0.2">
      <c r="B769" s="394" t="s">
        <v>721</v>
      </c>
      <c r="C769" s="342"/>
      <c r="D769" s="342"/>
      <c r="E769" s="342"/>
      <c r="F769" s="342"/>
      <c r="G769" s="342"/>
      <c r="H769" s="342"/>
      <c r="I769" s="342"/>
      <c r="J769" s="342"/>
      <c r="K769" s="342"/>
      <c r="L769" s="343"/>
    </row>
    <row r="770" spans="2:12" ht="18" customHeight="1" x14ac:dyDescent="0.2">
      <c r="B770" s="236"/>
      <c r="C770" s="242"/>
      <c r="D770" s="237"/>
      <c r="E770" s="237"/>
      <c r="F770" s="237"/>
      <c r="G770" s="237"/>
      <c r="H770" s="237"/>
      <c r="I770" s="237"/>
      <c r="J770" s="237"/>
      <c r="K770" s="237"/>
      <c r="L770" s="238"/>
    </row>
    <row r="771" spans="2:12" ht="18" customHeight="1" x14ac:dyDescent="0.2">
      <c r="B771" s="236"/>
      <c r="C771" s="242"/>
      <c r="D771" s="237"/>
      <c r="E771" s="237"/>
      <c r="F771" s="237"/>
      <c r="G771" s="237"/>
      <c r="H771" s="237"/>
      <c r="I771" s="237"/>
      <c r="J771" s="237"/>
      <c r="K771" s="237"/>
      <c r="L771" s="238"/>
    </row>
    <row r="772" spans="2:12" ht="18" customHeight="1" x14ac:dyDescent="0.2">
      <c r="B772" s="236"/>
      <c r="C772" s="242"/>
      <c r="D772" s="237"/>
      <c r="E772" s="237"/>
      <c r="F772" s="237"/>
      <c r="G772" s="237"/>
      <c r="H772" s="237"/>
      <c r="I772" s="237"/>
      <c r="J772" s="237"/>
      <c r="K772" s="237"/>
      <c r="L772" s="238"/>
    </row>
    <row r="773" spans="2:12" ht="18" customHeight="1" x14ac:dyDescent="0.2">
      <c r="B773" s="236"/>
      <c r="C773" s="242"/>
      <c r="D773" s="237"/>
      <c r="E773" s="237"/>
      <c r="F773" s="237"/>
      <c r="G773" s="237"/>
      <c r="H773" s="237"/>
      <c r="I773" s="237"/>
      <c r="J773" s="237"/>
      <c r="K773" s="237"/>
      <c r="L773" s="238"/>
    </row>
    <row r="774" spans="2:12" ht="18" customHeight="1" x14ac:dyDescent="0.2">
      <c r="B774" s="236"/>
      <c r="C774" s="242"/>
      <c r="D774" s="237"/>
      <c r="E774" s="237"/>
      <c r="F774" s="237"/>
      <c r="G774" s="237"/>
      <c r="H774" s="237"/>
      <c r="I774" s="237"/>
      <c r="J774" s="237"/>
      <c r="K774" s="237"/>
      <c r="L774" s="238"/>
    </row>
    <row r="775" spans="2:12" ht="18" customHeight="1" x14ac:dyDescent="0.2">
      <c r="B775" s="236"/>
      <c r="C775" s="242"/>
      <c r="D775" s="237"/>
      <c r="E775" s="237"/>
      <c r="F775" s="237"/>
      <c r="G775" s="237"/>
      <c r="H775" s="237"/>
      <c r="I775" s="237"/>
      <c r="J775" s="237"/>
      <c r="K775" s="237"/>
      <c r="L775" s="238"/>
    </row>
    <row r="776" spans="2:12" ht="18" customHeight="1" x14ac:dyDescent="0.2">
      <c r="B776" s="236"/>
      <c r="C776" s="242"/>
      <c r="D776" s="237"/>
      <c r="E776" s="237"/>
      <c r="F776" s="237"/>
      <c r="G776" s="237"/>
      <c r="H776" s="237"/>
      <c r="I776" s="237"/>
      <c r="J776" s="237"/>
      <c r="K776" s="237"/>
      <c r="L776" s="238"/>
    </row>
    <row r="777" spans="2:12" ht="18" customHeight="1" x14ac:dyDescent="0.2">
      <c r="B777" s="236"/>
      <c r="C777" s="242"/>
      <c r="D777" s="237"/>
      <c r="E777" s="237"/>
      <c r="F777" s="237"/>
      <c r="G777" s="237"/>
      <c r="H777" s="237"/>
      <c r="I777" s="237"/>
      <c r="J777" s="237"/>
      <c r="K777" s="237"/>
      <c r="L777" s="238"/>
    </row>
    <row r="778" spans="2:12" ht="18" customHeight="1" x14ac:dyDescent="0.2">
      <c r="B778" s="236"/>
      <c r="C778" s="242"/>
      <c r="D778" s="237"/>
      <c r="E778" s="237"/>
      <c r="F778" s="237"/>
      <c r="G778" s="237"/>
      <c r="H778" s="237"/>
      <c r="I778" s="237"/>
      <c r="J778" s="237"/>
      <c r="K778" s="237"/>
      <c r="L778" s="238"/>
    </row>
    <row r="779" spans="2:12" ht="18" customHeight="1" x14ac:dyDescent="0.2">
      <c r="B779" s="236"/>
      <c r="C779" s="242"/>
      <c r="D779" s="237"/>
      <c r="E779" s="237"/>
      <c r="F779" s="237"/>
      <c r="G779" s="237"/>
      <c r="H779" s="237"/>
      <c r="I779" s="237"/>
      <c r="J779" s="237"/>
      <c r="K779" s="237"/>
      <c r="L779" s="238"/>
    </row>
    <row r="780" spans="2:12" ht="18" customHeight="1" x14ac:dyDescent="0.2">
      <c r="B780" s="236"/>
      <c r="C780" s="242"/>
      <c r="D780" s="237"/>
      <c r="E780" s="237"/>
      <c r="F780" s="237"/>
      <c r="G780" s="237"/>
      <c r="H780" s="237"/>
      <c r="I780" s="237"/>
      <c r="J780" s="237"/>
      <c r="K780" s="237"/>
      <c r="L780" s="238"/>
    </row>
    <row r="781" spans="2:12" ht="18" customHeight="1" x14ac:dyDescent="0.2">
      <c r="B781" s="236"/>
      <c r="C781" s="242"/>
      <c r="D781" s="237"/>
      <c r="E781" s="237"/>
      <c r="F781" s="237"/>
      <c r="G781" s="237"/>
      <c r="H781" s="237"/>
      <c r="I781" s="237"/>
      <c r="J781" s="237"/>
      <c r="K781" s="237"/>
      <c r="L781" s="238"/>
    </row>
    <row r="782" spans="2:12" ht="18" customHeight="1" x14ac:dyDescent="0.2">
      <c r="B782" s="236"/>
      <c r="C782" s="242"/>
      <c r="D782" s="237"/>
      <c r="E782" s="237"/>
      <c r="F782" s="237"/>
      <c r="G782" s="237"/>
      <c r="H782" s="237"/>
      <c r="I782" s="237"/>
      <c r="J782" s="237"/>
      <c r="K782" s="237"/>
      <c r="L782" s="238"/>
    </row>
    <row r="783" spans="2:12" ht="18" customHeight="1" x14ac:dyDescent="0.2">
      <c r="B783" s="236"/>
      <c r="C783" s="242"/>
      <c r="D783" s="237"/>
      <c r="E783" s="237"/>
      <c r="F783" s="237"/>
      <c r="G783" s="237"/>
      <c r="H783" s="237"/>
      <c r="I783" s="237"/>
      <c r="J783" s="237"/>
      <c r="K783" s="237"/>
      <c r="L783" s="238"/>
    </row>
    <row r="784" spans="2:12" ht="18" customHeight="1" x14ac:dyDescent="0.2">
      <c r="B784" s="236"/>
      <c r="C784" s="242"/>
      <c r="D784" s="237"/>
      <c r="E784" s="237"/>
      <c r="F784" s="237"/>
      <c r="G784" s="237"/>
      <c r="H784" s="237"/>
      <c r="I784" s="237"/>
      <c r="J784" s="237"/>
      <c r="K784" s="237"/>
      <c r="L784" s="238"/>
    </row>
    <row r="785" spans="2:12" ht="18" customHeight="1" x14ac:dyDescent="0.2">
      <c r="B785" s="236"/>
      <c r="C785" s="242"/>
      <c r="D785" s="237"/>
      <c r="E785" s="237"/>
      <c r="F785" s="237"/>
      <c r="G785" s="237"/>
      <c r="H785" s="237"/>
      <c r="I785" s="237"/>
      <c r="J785" s="237"/>
      <c r="K785" s="237"/>
      <c r="L785" s="238"/>
    </row>
    <row r="786" spans="2:12" ht="18" customHeight="1" x14ac:dyDescent="0.2">
      <c r="B786" s="236"/>
      <c r="C786" s="242"/>
      <c r="D786" s="237"/>
      <c r="E786" s="237"/>
      <c r="F786" s="237"/>
      <c r="G786" s="237"/>
      <c r="H786" s="237"/>
      <c r="I786" s="237"/>
      <c r="J786" s="237"/>
      <c r="K786" s="237"/>
      <c r="L786" s="238"/>
    </row>
    <row r="787" spans="2:12" ht="18" customHeight="1" x14ac:dyDescent="0.2">
      <c r="B787" s="236"/>
      <c r="C787" s="242"/>
      <c r="D787" s="237"/>
      <c r="E787" s="237"/>
      <c r="F787" s="237"/>
      <c r="G787" s="237"/>
      <c r="H787" s="237"/>
      <c r="I787" s="237"/>
      <c r="J787" s="237"/>
      <c r="K787" s="237"/>
      <c r="L787" s="238"/>
    </row>
    <row r="788" spans="2:12" ht="18" customHeight="1" x14ac:dyDescent="0.2">
      <c r="B788" s="236"/>
      <c r="C788" s="242"/>
      <c r="D788" s="237"/>
      <c r="E788" s="237"/>
      <c r="F788" s="237"/>
      <c r="G788" s="237"/>
      <c r="H788" s="237"/>
      <c r="I788" s="237"/>
      <c r="J788" s="237"/>
      <c r="K788" s="237"/>
      <c r="L788" s="238"/>
    </row>
    <row r="789" spans="2:12" ht="18" customHeight="1" x14ac:dyDescent="0.2">
      <c r="B789" s="236"/>
      <c r="C789" s="242"/>
      <c r="D789" s="237"/>
      <c r="E789" s="237"/>
      <c r="F789" s="237"/>
      <c r="G789" s="237"/>
      <c r="H789" s="237"/>
      <c r="I789" s="237"/>
      <c r="J789" s="237"/>
      <c r="K789" s="237"/>
      <c r="L789" s="238"/>
    </row>
    <row r="790" spans="2:12" ht="18" customHeight="1" x14ac:dyDescent="0.2">
      <c r="B790" s="236"/>
      <c r="C790" s="242"/>
      <c r="D790" s="237"/>
      <c r="E790" s="237"/>
      <c r="F790" s="237"/>
      <c r="G790" s="237"/>
      <c r="H790" s="237"/>
      <c r="I790" s="237"/>
      <c r="J790" s="237"/>
      <c r="K790" s="237"/>
      <c r="L790" s="238"/>
    </row>
    <row r="791" spans="2:12" ht="18" customHeight="1" x14ac:dyDescent="0.2">
      <c r="B791" s="236"/>
      <c r="C791" s="242"/>
      <c r="D791" s="237"/>
      <c r="E791" s="237"/>
      <c r="F791" s="237"/>
      <c r="G791" s="237"/>
      <c r="H791" s="237"/>
      <c r="I791" s="237"/>
      <c r="J791" s="237"/>
      <c r="K791" s="237"/>
      <c r="L791" s="238"/>
    </row>
    <row r="792" spans="2:12" ht="18" customHeight="1" x14ac:dyDescent="0.2">
      <c r="B792" s="236"/>
      <c r="C792" s="242"/>
      <c r="D792" s="237"/>
      <c r="E792" s="237"/>
      <c r="F792" s="237"/>
      <c r="G792" s="237"/>
      <c r="H792" s="237"/>
      <c r="I792" s="237"/>
      <c r="J792" s="237"/>
      <c r="K792" s="237"/>
      <c r="L792" s="238"/>
    </row>
    <row r="793" spans="2:12" ht="18" customHeight="1" x14ac:dyDescent="0.2">
      <c r="B793" s="236"/>
      <c r="C793" s="242"/>
      <c r="D793" s="237"/>
      <c r="E793" s="237"/>
      <c r="F793" s="237"/>
      <c r="G793" s="237"/>
      <c r="H793" s="237"/>
      <c r="I793" s="237"/>
      <c r="J793" s="237"/>
      <c r="K793" s="237"/>
      <c r="L793" s="238"/>
    </row>
    <row r="794" spans="2:12" ht="18" customHeight="1" x14ac:dyDescent="0.2">
      <c r="B794" s="236"/>
      <c r="C794" s="242"/>
      <c r="D794" s="237"/>
      <c r="E794" s="237"/>
      <c r="F794" s="237"/>
      <c r="G794" s="237"/>
      <c r="H794" s="237"/>
      <c r="I794" s="237"/>
      <c r="J794" s="237"/>
      <c r="K794" s="237"/>
      <c r="L794" s="238"/>
    </row>
    <row r="795" spans="2:12" ht="18" customHeight="1" x14ac:dyDescent="0.2">
      <c r="B795" s="236"/>
      <c r="C795" s="242"/>
      <c r="D795" s="237"/>
      <c r="E795" s="237"/>
      <c r="F795" s="237"/>
      <c r="G795" s="237"/>
      <c r="H795" s="237"/>
      <c r="I795" s="237"/>
      <c r="J795" s="237"/>
      <c r="K795" s="237"/>
      <c r="L795" s="238"/>
    </row>
    <row r="796" spans="2:12" ht="18" customHeight="1" x14ac:dyDescent="0.2">
      <c r="B796" s="236"/>
      <c r="C796" s="242"/>
      <c r="D796" s="237"/>
      <c r="E796" s="237"/>
      <c r="F796" s="237"/>
      <c r="G796" s="237"/>
      <c r="H796" s="237"/>
      <c r="I796" s="237"/>
      <c r="J796" s="237"/>
      <c r="K796" s="237"/>
      <c r="L796" s="238"/>
    </row>
    <row r="797" spans="2:12" ht="18" customHeight="1" x14ac:dyDescent="0.2">
      <c r="B797" s="236"/>
      <c r="C797" s="242"/>
      <c r="D797" s="237"/>
      <c r="E797" s="237"/>
      <c r="F797" s="237"/>
      <c r="G797" s="237"/>
      <c r="H797" s="237"/>
      <c r="I797" s="237"/>
      <c r="J797" s="237"/>
      <c r="K797" s="237"/>
      <c r="L797" s="238"/>
    </row>
    <row r="798" spans="2:12" ht="18" customHeight="1" x14ac:dyDescent="0.2">
      <c r="B798" s="236"/>
      <c r="C798" s="242"/>
      <c r="D798" s="237"/>
      <c r="E798" s="237"/>
      <c r="F798" s="237"/>
      <c r="G798" s="237"/>
      <c r="H798" s="237"/>
      <c r="I798" s="237"/>
      <c r="J798" s="237"/>
      <c r="K798" s="237"/>
      <c r="L798" s="238"/>
    </row>
    <row r="799" spans="2:12" ht="18" customHeight="1" x14ac:dyDescent="0.2">
      <c r="B799" s="236"/>
      <c r="C799" s="242"/>
      <c r="D799" s="237"/>
      <c r="E799" s="237"/>
      <c r="F799" s="237"/>
      <c r="G799" s="237"/>
      <c r="H799" s="237"/>
      <c r="I799" s="237"/>
      <c r="J799" s="237"/>
      <c r="K799" s="237"/>
      <c r="L799" s="238"/>
    </row>
    <row r="800" spans="2:12" ht="18" customHeight="1" x14ac:dyDescent="0.2">
      <c r="B800" s="236"/>
      <c r="C800" s="242"/>
      <c r="D800" s="237"/>
      <c r="E800" s="237"/>
      <c r="F800" s="237"/>
      <c r="G800" s="237"/>
      <c r="H800" s="237"/>
      <c r="I800" s="237"/>
      <c r="J800" s="237"/>
      <c r="K800" s="237"/>
      <c r="L800" s="238"/>
    </row>
    <row r="801" spans="2:12" ht="18" customHeight="1" x14ac:dyDescent="0.2">
      <c r="B801" s="236"/>
      <c r="C801" s="242"/>
      <c r="D801" s="237"/>
      <c r="E801" s="237"/>
      <c r="F801" s="237"/>
      <c r="G801" s="237"/>
      <c r="H801" s="237"/>
      <c r="I801" s="237"/>
      <c r="J801" s="237"/>
      <c r="K801" s="237"/>
      <c r="L801" s="238"/>
    </row>
    <row r="802" spans="2:12" ht="18" customHeight="1" x14ac:dyDescent="0.2">
      <c r="B802" s="236"/>
      <c r="C802" s="242"/>
      <c r="D802" s="237"/>
      <c r="E802" s="237"/>
      <c r="F802" s="237"/>
      <c r="G802" s="237"/>
      <c r="H802" s="237"/>
      <c r="I802" s="237"/>
      <c r="J802" s="237"/>
      <c r="K802" s="237"/>
      <c r="L802" s="238"/>
    </row>
    <row r="803" spans="2:12" ht="18" customHeight="1" x14ac:dyDescent="0.2">
      <c r="B803" s="236"/>
      <c r="C803" s="242"/>
      <c r="D803" s="237"/>
      <c r="E803" s="237"/>
      <c r="F803" s="237"/>
      <c r="G803" s="237"/>
      <c r="H803" s="237"/>
      <c r="I803" s="237"/>
      <c r="J803" s="237"/>
      <c r="K803" s="237"/>
      <c r="L803" s="238"/>
    </row>
    <row r="804" spans="2:12" ht="18" customHeight="1" x14ac:dyDescent="0.2">
      <c r="B804" s="236"/>
      <c r="C804" s="242"/>
      <c r="D804" s="237"/>
      <c r="E804" s="237"/>
      <c r="F804" s="237"/>
      <c r="G804" s="237"/>
      <c r="H804" s="237"/>
      <c r="I804" s="237"/>
      <c r="J804" s="237"/>
      <c r="K804" s="237"/>
      <c r="L804" s="238"/>
    </row>
    <row r="805" spans="2:12" ht="18" customHeight="1" x14ac:dyDescent="0.2">
      <c r="B805" s="236"/>
      <c r="C805" s="242"/>
      <c r="D805" s="237"/>
      <c r="E805" s="237"/>
      <c r="F805" s="237"/>
      <c r="G805" s="237"/>
      <c r="H805" s="237"/>
      <c r="I805" s="237"/>
      <c r="J805" s="237"/>
      <c r="K805" s="237"/>
      <c r="L805" s="238"/>
    </row>
    <row r="806" spans="2:12" ht="18" customHeight="1" x14ac:dyDescent="0.2">
      <c r="B806" s="239"/>
      <c r="C806" s="286"/>
      <c r="D806" s="240"/>
      <c r="E806" s="240"/>
      <c r="F806" s="240"/>
      <c r="G806" s="240"/>
      <c r="H806" s="240"/>
      <c r="I806" s="240"/>
      <c r="J806" s="240"/>
      <c r="K806" s="240"/>
      <c r="L806" s="241"/>
    </row>
    <row r="807" spans="2:12" s="301" customFormat="1" ht="3.95" customHeight="1" x14ac:dyDescent="0.2">
      <c r="B807" s="303"/>
      <c r="C807" s="304"/>
      <c r="D807" s="272"/>
      <c r="E807" s="295"/>
      <c r="F807" s="295"/>
      <c r="G807" s="295"/>
      <c r="H807" s="295"/>
      <c r="I807" s="295"/>
      <c r="J807" s="295"/>
      <c r="K807" s="295"/>
      <c r="L807" s="295"/>
    </row>
    <row r="808" spans="2:12" ht="18" customHeight="1" x14ac:dyDescent="0.2">
      <c r="B808" s="394" t="s">
        <v>45</v>
      </c>
      <c r="C808" s="342"/>
      <c r="D808" s="342"/>
      <c r="E808" s="342"/>
      <c r="F808" s="342"/>
      <c r="G808" s="342"/>
      <c r="H808" s="342"/>
      <c r="I808" s="342"/>
      <c r="J808" s="342"/>
      <c r="K808" s="342"/>
      <c r="L808" s="343"/>
    </row>
    <row r="809" spans="2:12" ht="27" customHeight="1" x14ac:dyDescent="0.2">
      <c r="B809" s="515" t="s">
        <v>669</v>
      </c>
      <c r="C809" s="543"/>
      <c r="D809" s="543"/>
      <c r="E809" s="52" t="s">
        <v>449</v>
      </c>
      <c r="F809" s="52" t="s">
        <v>46</v>
      </c>
      <c r="G809" s="52" t="s">
        <v>674</v>
      </c>
      <c r="H809" s="52" t="s">
        <v>670</v>
      </c>
      <c r="I809" s="52" t="s">
        <v>671</v>
      </c>
      <c r="J809" s="515" t="s">
        <v>675</v>
      </c>
      <c r="K809" s="543"/>
      <c r="L809" s="545"/>
    </row>
    <row r="810" spans="2:12" ht="54.75" customHeight="1" x14ac:dyDescent="0.2">
      <c r="B810" s="468" t="s">
        <v>1170</v>
      </c>
      <c r="C810" s="561"/>
      <c r="D810" s="511"/>
      <c r="E810" s="56" t="s">
        <v>673</v>
      </c>
      <c r="F810" s="55" t="s">
        <v>681</v>
      </c>
      <c r="G810" s="55" t="s">
        <v>686</v>
      </c>
      <c r="H810" s="208">
        <f t="shared" ref="H810:H816" si="1">IF(OR(ISBLANK(F810),ISBLANK(G810)),"",VLOOKUP(F810&amp;"_"&amp;G810,risk_score_table,2,FALSE))</f>
        <v>2.4500000000000002</v>
      </c>
      <c r="I810" s="55" t="s">
        <v>678</v>
      </c>
      <c r="J810" s="468" t="s">
        <v>1121</v>
      </c>
      <c r="K810" s="561"/>
      <c r="L810" s="511"/>
    </row>
    <row r="811" spans="2:12" ht="54.75" customHeight="1" x14ac:dyDescent="0.2">
      <c r="B811" s="468" t="s">
        <v>1145</v>
      </c>
      <c r="C811" s="561"/>
      <c r="D811" s="511"/>
      <c r="E811" s="56" t="s">
        <v>673</v>
      </c>
      <c r="F811" s="55" t="s">
        <v>682</v>
      </c>
      <c r="G811" s="55" t="s">
        <v>686</v>
      </c>
      <c r="H811" s="208">
        <f t="shared" si="1"/>
        <v>3</v>
      </c>
      <c r="I811" s="55" t="s">
        <v>678</v>
      </c>
      <c r="J811" s="468" t="s">
        <v>1148</v>
      </c>
      <c r="K811" s="561"/>
      <c r="L811" s="511"/>
    </row>
    <row r="812" spans="2:12" ht="54.75" customHeight="1" x14ac:dyDescent="0.2">
      <c r="B812" s="468" t="s">
        <v>1146</v>
      </c>
      <c r="C812" s="561"/>
      <c r="D812" s="511"/>
      <c r="E812" s="56" t="s">
        <v>673</v>
      </c>
      <c r="F812" s="55" t="s">
        <v>681</v>
      </c>
      <c r="G812" s="55" t="s">
        <v>686</v>
      </c>
      <c r="H812" s="208">
        <f t="shared" si="1"/>
        <v>2.4500000000000002</v>
      </c>
      <c r="I812" s="55" t="s">
        <v>678</v>
      </c>
      <c r="J812" s="468" t="s">
        <v>1149</v>
      </c>
      <c r="K812" s="561"/>
      <c r="L812" s="511"/>
    </row>
    <row r="813" spans="2:12" ht="54.75" customHeight="1" x14ac:dyDescent="0.2">
      <c r="B813" s="468" t="s">
        <v>1147</v>
      </c>
      <c r="C813" s="561"/>
      <c r="D813" s="511"/>
      <c r="E813" s="56" t="s">
        <v>673</v>
      </c>
      <c r="F813" s="55" t="s">
        <v>682</v>
      </c>
      <c r="G813" s="55" t="s">
        <v>684</v>
      </c>
      <c r="H813" s="208">
        <f t="shared" si="1"/>
        <v>1.73</v>
      </c>
      <c r="I813" s="55" t="s">
        <v>678</v>
      </c>
      <c r="J813" s="468" t="s">
        <v>1150</v>
      </c>
      <c r="K813" s="561"/>
      <c r="L813" s="511"/>
    </row>
    <row r="814" spans="2:12" ht="54.75" customHeight="1" x14ac:dyDescent="0.2">
      <c r="B814" s="468"/>
      <c r="C814" s="561"/>
      <c r="D814" s="511"/>
      <c r="E814" s="56"/>
      <c r="F814" s="55"/>
      <c r="G814" s="55"/>
      <c r="H814" s="208" t="str">
        <f t="shared" si="1"/>
        <v/>
      </c>
      <c r="I814" s="55"/>
      <c r="J814" s="468"/>
      <c r="K814" s="561"/>
      <c r="L814" s="511"/>
    </row>
    <row r="815" spans="2:12" ht="54.75" customHeight="1" x14ac:dyDescent="0.2">
      <c r="B815" s="468"/>
      <c r="C815" s="561"/>
      <c r="D815" s="511"/>
      <c r="E815" s="56"/>
      <c r="F815" s="55"/>
      <c r="G815" s="55"/>
      <c r="H815" s="208" t="str">
        <f t="shared" si="1"/>
        <v/>
      </c>
      <c r="I815" s="55"/>
      <c r="J815" s="468"/>
      <c r="K815" s="561"/>
      <c r="L815" s="511"/>
    </row>
    <row r="816" spans="2:12" ht="54.75" customHeight="1" x14ac:dyDescent="0.2">
      <c r="B816" s="468"/>
      <c r="C816" s="561"/>
      <c r="D816" s="511"/>
      <c r="E816" s="56"/>
      <c r="F816" s="55"/>
      <c r="G816" s="55"/>
      <c r="H816" s="208" t="str">
        <f t="shared" si="1"/>
        <v/>
      </c>
      <c r="I816" s="55"/>
      <c r="J816" s="468"/>
      <c r="K816" s="561"/>
      <c r="L816" s="511"/>
    </row>
    <row r="817" spans="2:14" x14ac:dyDescent="0.2">
      <c r="B817" s="353" t="s">
        <v>47</v>
      </c>
      <c r="C817" s="353"/>
    </row>
    <row r="818" spans="2:14" ht="18" customHeight="1" x14ac:dyDescent="0.2">
      <c r="B818" s="10" t="s">
        <v>544</v>
      </c>
      <c r="C818" s="342"/>
      <c r="D818" s="342"/>
      <c r="E818" s="342"/>
      <c r="F818" s="342"/>
      <c r="G818" s="342"/>
      <c r="H818" s="342"/>
      <c r="I818" s="342"/>
      <c r="J818" s="342"/>
      <c r="K818" s="342"/>
      <c r="L818" s="343"/>
    </row>
    <row r="819" spans="2:14" ht="18" customHeight="1" x14ac:dyDescent="0.2">
      <c r="B819" s="503" t="s">
        <v>539</v>
      </c>
      <c r="C819" s="562"/>
      <c r="D819" s="562"/>
      <c r="E819" s="562"/>
      <c r="F819" s="562"/>
      <c r="G819" s="562"/>
      <c r="H819" s="562"/>
      <c r="I819" s="562"/>
      <c r="J819" s="563"/>
      <c r="K819" s="468" t="s">
        <v>546</v>
      </c>
      <c r="L819" s="508"/>
      <c r="N819" s="9"/>
    </row>
    <row r="820" spans="2:14" ht="18" customHeight="1" x14ac:dyDescent="0.2">
      <c r="B820" s="503" t="s">
        <v>540</v>
      </c>
      <c r="C820" s="562" t="s">
        <v>536</v>
      </c>
      <c r="D820" s="562" t="s">
        <v>536</v>
      </c>
      <c r="E820" s="562" t="s">
        <v>536</v>
      </c>
      <c r="F820" s="562" t="s">
        <v>536</v>
      </c>
      <c r="G820" s="562" t="s">
        <v>536</v>
      </c>
      <c r="H820" s="562" t="s">
        <v>536</v>
      </c>
      <c r="I820" s="562" t="s">
        <v>536</v>
      </c>
      <c r="J820" s="563" t="s">
        <v>536</v>
      </c>
      <c r="K820" s="468" t="s">
        <v>548</v>
      </c>
      <c r="L820" s="508"/>
    </row>
    <row r="821" spans="2:14" ht="18" customHeight="1" x14ac:dyDescent="0.2">
      <c r="B821" s="503" t="s">
        <v>541</v>
      </c>
      <c r="C821" s="562" t="s">
        <v>537</v>
      </c>
      <c r="D821" s="562" t="s">
        <v>537</v>
      </c>
      <c r="E821" s="562" t="s">
        <v>537</v>
      </c>
      <c r="F821" s="562" t="s">
        <v>537</v>
      </c>
      <c r="G821" s="562" t="s">
        <v>537</v>
      </c>
      <c r="H821" s="562" t="s">
        <v>537</v>
      </c>
      <c r="I821" s="562" t="s">
        <v>537</v>
      </c>
      <c r="J821" s="563" t="s">
        <v>537</v>
      </c>
      <c r="K821" s="468" t="s">
        <v>547</v>
      </c>
      <c r="L821" s="508"/>
    </row>
    <row r="822" spans="2:14" ht="18" customHeight="1" x14ac:dyDescent="0.2">
      <c r="B822" s="503" t="s">
        <v>542</v>
      </c>
      <c r="C822" s="562" t="s">
        <v>538</v>
      </c>
      <c r="D822" s="562" t="s">
        <v>538</v>
      </c>
      <c r="E822" s="562" t="s">
        <v>538</v>
      </c>
      <c r="F822" s="562" t="s">
        <v>538</v>
      </c>
      <c r="G822" s="562" t="s">
        <v>538</v>
      </c>
      <c r="H822" s="562" t="s">
        <v>538</v>
      </c>
      <c r="I822" s="562" t="s">
        <v>538</v>
      </c>
      <c r="J822" s="563" t="s">
        <v>538</v>
      </c>
      <c r="K822" s="468" t="s">
        <v>548</v>
      </c>
      <c r="L822" s="508"/>
    </row>
    <row r="823" spans="2:14" ht="18" customHeight="1" x14ac:dyDescent="0.2">
      <c r="B823" s="503" t="s">
        <v>543</v>
      </c>
      <c r="C823" s="564"/>
      <c r="D823" s="564"/>
      <c r="E823" s="564"/>
      <c r="F823" s="564"/>
      <c r="G823" s="564"/>
      <c r="H823" s="564"/>
      <c r="I823" s="564"/>
      <c r="J823" s="565"/>
      <c r="K823" s="468" t="s">
        <v>548</v>
      </c>
      <c r="L823" s="508"/>
    </row>
    <row r="824" spans="2:14" ht="18" customHeight="1" x14ac:dyDescent="0.2">
      <c r="B824" s="236"/>
      <c r="C824" s="242"/>
      <c r="D824" s="237"/>
      <c r="E824" s="237"/>
      <c r="F824" s="237"/>
      <c r="G824" s="237"/>
      <c r="H824" s="237"/>
      <c r="I824" s="237"/>
      <c r="J824" s="237"/>
      <c r="K824" s="237"/>
      <c r="L824" s="238"/>
    </row>
    <row r="825" spans="2:14" ht="18" customHeight="1" x14ac:dyDescent="0.2">
      <c r="B825" s="236"/>
      <c r="C825" s="242"/>
      <c r="D825" s="237"/>
      <c r="E825" s="237"/>
      <c r="F825" s="237"/>
      <c r="G825" s="237"/>
      <c r="H825" s="237"/>
      <c r="I825" s="237"/>
      <c r="J825" s="237"/>
      <c r="K825" s="237"/>
      <c r="L825" s="238"/>
    </row>
    <row r="826" spans="2:14" ht="18" customHeight="1" x14ac:dyDescent="0.2">
      <c r="B826" s="236"/>
      <c r="C826" s="242"/>
      <c r="D826" s="237"/>
      <c r="E826" s="237"/>
      <c r="F826" s="237"/>
      <c r="G826" s="237"/>
      <c r="H826" s="237"/>
      <c r="I826" s="237"/>
      <c r="J826" s="237"/>
      <c r="K826" s="237"/>
      <c r="L826" s="238"/>
    </row>
    <row r="827" spans="2:14" ht="18" customHeight="1" x14ac:dyDescent="0.2">
      <c r="B827" s="236"/>
      <c r="C827" s="242"/>
      <c r="D827" s="237"/>
      <c r="E827" s="237"/>
      <c r="F827" s="237"/>
      <c r="G827" s="237"/>
      <c r="H827" s="237"/>
      <c r="I827" s="237"/>
      <c r="J827" s="237"/>
      <c r="K827" s="237"/>
      <c r="L827" s="238"/>
    </row>
    <row r="828" spans="2:14" ht="18" customHeight="1" x14ac:dyDescent="0.2">
      <c r="B828" s="236"/>
      <c r="C828" s="242"/>
      <c r="D828" s="237"/>
      <c r="E828" s="237"/>
      <c r="F828" s="237"/>
      <c r="G828" s="237"/>
      <c r="H828" s="237"/>
      <c r="I828" s="237"/>
      <c r="J828" s="237"/>
      <c r="K828" s="237"/>
      <c r="L828" s="238"/>
    </row>
    <row r="829" spans="2:14" ht="18" customHeight="1" x14ac:dyDescent="0.2">
      <c r="B829" s="236"/>
      <c r="C829" s="242"/>
      <c r="D829" s="237"/>
      <c r="E829" s="237"/>
      <c r="F829" s="237"/>
      <c r="G829" s="237"/>
      <c r="H829" s="237"/>
      <c r="I829" s="237"/>
      <c r="J829" s="237"/>
      <c r="K829" s="237"/>
      <c r="L829" s="238"/>
    </row>
    <row r="830" spans="2:14" ht="18" customHeight="1" x14ac:dyDescent="0.2">
      <c r="B830" s="236"/>
      <c r="C830" s="242"/>
      <c r="D830" s="237"/>
      <c r="E830" s="237"/>
      <c r="F830" s="237"/>
      <c r="G830" s="237"/>
      <c r="H830" s="237"/>
      <c r="I830" s="237"/>
      <c r="J830" s="237"/>
      <c r="K830" s="237"/>
      <c r="L830" s="238"/>
    </row>
    <row r="831" spans="2:14" ht="18" customHeight="1" x14ac:dyDescent="0.2">
      <c r="B831" s="236"/>
      <c r="C831" s="242"/>
      <c r="D831" s="237"/>
      <c r="E831" s="237"/>
      <c r="F831" s="237"/>
      <c r="G831" s="237"/>
      <c r="H831" s="237"/>
      <c r="I831" s="237"/>
      <c r="J831" s="237"/>
      <c r="K831" s="237"/>
      <c r="L831" s="238"/>
    </row>
    <row r="832" spans="2:14" ht="18" customHeight="1" x14ac:dyDescent="0.2">
      <c r="B832" s="236"/>
      <c r="C832" s="242"/>
      <c r="D832" s="237"/>
      <c r="E832" s="237"/>
      <c r="F832" s="237"/>
      <c r="G832" s="237"/>
      <c r="H832" s="237"/>
      <c r="I832" s="237"/>
      <c r="J832" s="237"/>
      <c r="K832" s="237"/>
      <c r="L832" s="238"/>
    </row>
    <row r="833" spans="2:12" ht="18" customHeight="1" x14ac:dyDescent="0.2">
      <c r="B833" s="236"/>
      <c r="C833" s="242"/>
      <c r="D833" s="237"/>
      <c r="E833" s="237"/>
      <c r="F833" s="237"/>
      <c r="G833" s="237"/>
      <c r="H833" s="237"/>
      <c r="I833" s="237"/>
      <c r="J833" s="237"/>
      <c r="K833" s="237"/>
      <c r="L833" s="238"/>
    </row>
    <row r="834" spans="2:12" ht="18" customHeight="1" x14ac:dyDescent="0.2">
      <c r="B834" s="239"/>
      <c r="C834" s="286"/>
      <c r="D834" s="240"/>
      <c r="E834" s="240"/>
      <c r="F834" s="240"/>
      <c r="G834" s="240"/>
      <c r="H834" s="240"/>
      <c r="I834" s="240"/>
      <c r="J834" s="240"/>
      <c r="K834" s="240"/>
      <c r="L834" s="241"/>
    </row>
    <row r="835" spans="2:12" s="175" customFormat="1" ht="3.75" customHeight="1" x14ac:dyDescent="0.2"/>
    <row r="836" spans="2:12" s="175" customFormat="1" ht="5.25" customHeight="1" x14ac:dyDescent="0.2"/>
    <row r="837" spans="2:12" s="175" customFormat="1" ht="18" customHeight="1" x14ac:dyDescent="0.2">
      <c r="B837" s="358" t="s">
        <v>652</v>
      </c>
      <c r="C837" s="295"/>
      <c r="D837" s="295"/>
      <c r="E837" s="295"/>
      <c r="F837" s="295"/>
      <c r="G837" s="295"/>
      <c r="H837" s="295"/>
      <c r="I837" s="295"/>
      <c r="J837" s="295"/>
      <c r="K837" s="295"/>
      <c r="L837" s="305"/>
    </row>
    <row r="838" spans="2:12" s="175" customFormat="1" ht="18" customHeight="1" x14ac:dyDescent="0.2">
      <c r="B838" s="46" t="s">
        <v>653</v>
      </c>
      <c r="C838" s="342"/>
      <c r="D838" s="342"/>
      <c r="E838" s="342"/>
      <c r="F838" s="342"/>
      <c r="G838" s="342"/>
      <c r="H838" s="342"/>
      <c r="I838" s="342"/>
      <c r="J838" s="342"/>
      <c r="K838" s="342"/>
      <c r="L838" s="343"/>
    </row>
    <row r="839" spans="2:12" s="175" customFormat="1" ht="18" customHeight="1" x14ac:dyDescent="0.2">
      <c r="B839" s="246"/>
      <c r="C839" s="247"/>
      <c r="D839" s="247"/>
      <c r="E839" s="247"/>
      <c r="F839" s="247"/>
      <c r="G839" s="247"/>
      <c r="H839" s="247"/>
      <c r="I839" s="247"/>
      <c r="J839" s="247"/>
      <c r="K839" s="247"/>
      <c r="L839" s="248"/>
    </row>
    <row r="840" spans="2:12" s="175" customFormat="1" ht="27.75" customHeight="1" x14ac:dyDescent="0.2">
      <c r="B840" s="53"/>
      <c r="C840" s="218"/>
      <c r="D840" s="218"/>
      <c r="E840" s="218"/>
      <c r="F840" s="218"/>
      <c r="G840" s="218"/>
      <c r="H840" s="218"/>
      <c r="I840" s="306" t="s">
        <v>48</v>
      </c>
      <c r="J840" s="568" t="s">
        <v>481</v>
      </c>
      <c r="K840" s="569"/>
      <c r="L840" s="231"/>
    </row>
    <row r="841" spans="2:12" s="175" customFormat="1" ht="6.75" customHeight="1" x14ac:dyDescent="0.2">
      <c r="B841" s="246"/>
      <c r="C841" s="247"/>
      <c r="D841" s="247"/>
      <c r="E841" s="247"/>
      <c r="F841" s="247"/>
      <c r="G841" s="247"/>
      <c r="H841" s="247"/>
      <c r="I841" s="247"/>
      <c r="J841" s="247"/>
      <c r="K841" s="247"/>
      <c r="L841" s="248"/>
    </row>
    <row r="842" spans="2:12" s="175" customFormat="1" ht="27.75" customHeight="1" x14ac:dyDescent="0.2">
      <c r="B842" s="53"/>
      <c r="C842" s="218"/>
      <c r="D842" s="218"/>
      <c r="E842" s="218"/>
      <c r="F842" s="218"/>
      <c r="G842" s="218"/>
      <c r="H842" s="218"/>
      <c r="I842" s="306" t="s">
        <v>200</v>
      </c>
      <c r="J842" s="570" t="str">
        <f>IF(investments_included="Yes","5 years","3 years")</f>
        <v>5 years</v>
      </c>
      <c r="K842" s="571"/>
      <c r="L842" s="231"/>
    </row>
    <row r="843" spans="2:12" s="175" customFormat="1" ht="18" customHeight="1" x14ac:dyDescent="0.2">
      <c r="B843" s="53"/>
      <c r="C843" s="218"/>
      <c r="D843" s="218"/>
      <c r="E843" s="218"/>
      <c r="F843" s="218"/>
      <c r="G843" s="218"/>
      <c r="H843" s="218"/>
      <c r="I843" s="218"/>
      <c r="J843" s="218"/>
      <c r="K843" s="218"/>
      <c r="L843" s="231"/>
    </row>
    <row r="844" spans="2:12" s="175" customFormat="1" ht="18" customHeight="1" x14ac:dyDescent="0.2">
      <c r="B844" s="53"/>
      <c r="C844" s="218"/>
      <c r="D844" s="218"/>
      <c r="E844" s="218"/>
      <c r="F844" s="218"/>
      <c r="G844" s="218"/>
      <c r="H844" s="218"/>
      <c r="I844" s="218"/>
      <c r="J844" s="218"/>
      <c r="K844" s="218"/>
      <c r="L844" s="231"/>
    </row>
    <row r="845" spans="2:12" s="175" customFormat="1" ht="18" customHeight="1" x14ac:dyDescent="0.2">
      <c r="B845" s="53" t="s">
        <v>704</v>
      </c>
      <c r="C845" s="218"/>
      <c r="D845" s="218"/>
      <c r="E845" s="218"/>
      <c r="F845" s="218"/>
      <c r="G845" s="218"/>
      <c r="H845" s="218"/>
      <c r="I845" s="218"/>
      <c r="J845" s="218"/>
      <c r="K845" s="218"/>
      <c r="L845" s="231"/>
    </row>
    <row r="846" spans="2:12" s="175" customFormat="1" ht="18" customHeight="1" x14ac:dyDescent="0.2">
      <c r="B846" s="572" t="s">
        <v>53</v>
      </c>
      <c r="C846" s="573"/>
      <c r="D846" s="573"/>
      <c r="E846" s="574"/>
      <c r="F846" s="578" t="s">
        <v>52</v>
      </c>
      <c r="G846" s="579"/>
      <c r="H846" s="579"/>
      <c r="I846" s="579"/>
      <c r="J846" s="580"/>
      <c r="K846" s="581" t="s">
        <v>38</v>
      </c>
      <c r="L846" s="582"/>
    </row>
    <row r="847" spans="2:12" s="175" customFormat="1" ht="18" customHeight="1" x14ac:dyDescent="0.2">
      <c r="B847" s="575"/>
      <c r="C847" s="576"/>
      <c r="D847" s="576"/>
      <c r="E847" s="577"/>
      <c r="F847" s="307" t="s">
        <v>27</v>
      </c>
      <c r="G847" s="307" t="s">
        <v>28</v>
      </c>
      <c r="H847" s="307" t="s">
        <v>29</v>
      </c>
      <c r="I847" s="307" t="s">
        <v>30</v>
      </c>
      <c r="J847" s="307" t="s">
        <v>31</v>
      </c>
      <c r="K847" s="583"/>
      <c r="L847" s="584"/>
    </row>
    <row r="848" spans="2:12" s="175" customFormat="1" ht="18" customHeight="1" x14ac:dyDescent="0.2">
      <c r="B848" s="415" t="s">
        <v>40</v>
      </c>
      <c r="C848" s="416"/>
      <c r="D848" s="416"/>
      <c r="E848" s="417"/>
      <c r="F848" s="55">
        <v>0</v>
      </c>
      <c r="G848" s="55">
        <v>0</v>
      </c>
      <c r="H848" s="55">
        <v>0</v>
      </c>
      <c r="I848" s="55">
        <v>0</v>
      </c>
      <c r="J848" s="55">
        <v>0</v>
      </c>
      <c r="K848" s="515">
        <f t="shared" ref="K848:K856" si="2">SUM(E848:J848)</f>
        <v>0</v>
      </c>
      <c r="L848" s="516"/>
    </row>
    <row r="849" spans="2:12" s="175" customFormat="1" ht="18" customHeight="1" x14ac:dyDescent="0.2">
      <c r="B849" s="415" t="s">
        <v>49</v>
      </c>
      <c r="C849" s="416"/>
      <c r="D849" s="416"/>
      <c r="E849" s="417"/>
      <c r="F849" s="55">
        <v>101000</v>
      </c>
      <c r="G849" s="55">
        <v>101000</v>
      </c>
      <c r="H849" s="55">
        <v>101000</v>
      </c>
      <c r="I849" s="55">
        <v>101000</v>
      </c>
      <c r="J849" s="55">
        <v>101000</v>
      </c>
      <c r="K849" s="515">
        <f t="shared" si="2"/>
        <v>505000</v>
      </c>
      <c r="L849" s="516"/>
    </row>
    <row r="850" spans="2:12" s="175" customFormat="1" ht="18" customHeight="1" x14ac:dyDescent="0.2">
      <c r="B850" s="415" t="s">
        <v>50</v>
      </c>
      <c r="C850" s="416"/>
      <c r="D850" s="416"/>
      <c r="E850" s="417"/>
      <c r="F850" s="55">
        <v>0</v>
      </c>
      <c r="G850" s="55">
        <v>0</v>
      </c>
      <c r="H850" s="55">
        <v>0</v>
      </c>
      <c r="I850" s="55">
        <v>0</v>
      </c>
      <c r="J850" s="55">
        <v>0</v>
      </c>
      <c r="K850" s="515">
        <f t="shared" si="2"/>
        <v>0</v>
      </c>
      <c r="L850" s="516"/>
    </row>
    <row r="851" spans="2:12" s="175" customFormat="1" ht="18" customHeight="1" x14ac:dyDescent="0.2">
      <c r="B851" s="421" t="s">
        <v>51</v>
      </c>
      <c r="C851" s="566"/>
      <c r="D851" s="566"/>
      <c r="E851" s="567"/>
      <c r="F851" s="55">
        <v>0</v>
      </c>
      <c r="G851" s="55">
        <v>0</v>
      </c>
      <c r="H851" s="55">
        <v>0</v>
      </c>
      <c r="I851" s="55">
        <v>0</v>
      </c>
      <c r="J851" s="55">
        <v>0</v>
      </c>
      <c r="K851" s="515">
        <f t="shared" si="2"/>
        <v>0</v>
      </c>
      <c r="L851" s="516"/>
    </row>
    <row r="852" spans="2:12" s="175" customFormat="1" ht="18" customHeight="1" x14ac:dyDescent="0.2">
      <c r="B852" s="421" t="s">
        <v>51</v>
      </c>
      <c r="C852" s="566"/>
      <c r="D852" s="566"/>
      <c r="E852" s="567"/>
      <c r="F852" s="55">
        <v>0</v>
      </c>
      <c r="G852" s="55">
        <v>0</v>
      </c>
      <c r="H852" s="55">
        <v>0</v>
      </c>
      <c r="I852" s="55">
        <v>0</v>
      </c>
      <c r="J852" s="55">
        <v>0</v>
      </c>
      <c r="K852" s="515">
        <f t="shared" si="2"/>
        <v>0</v>
      </c>
      <c r="L852" s="516"/>
    </row>
    <row r="853" spans="2:12" s="175" customFormat="1" ht="18" customHeight="1" x14ac:dyDescent="0.2">
      <c r="B853" s="421" t="s">
        <v>51</v>
      </c>
      <c r="C853" s="566"/>
      <c r="D853" s="566"/>
      <c r="E853" s="567"/>
      <c r="F853" s="55">
        <v>0</v>
      </c>
      <c r="G853" s="55">
        <v>0</v>
      </c>
      <c r="H853" s="55">
        <v>0</v>
      </c>
      <c r="I853" s="55">
        <v>0</v>
      </c>
      <c r="J853" s="55">
        <v>0</v>
      </c>
      <c r="K853" s="515">
        <f t="shared" si="2"/>
        <v>0</v>
      </c>
      <c r="L853" s="516"/>
    </row>
    <row r="854" spans="2:12" s="175" customFormat="1" ht="18" customHeight="1" x14ac:dyDescent="0.2">
      <c r="B854" s="421" t="s">
        <v>51</v>
      </c>
      <c r="C854" s="566"/>
      <c r="D854" s="566"/>
      <c r="E854" s="567"/>
      <c r="F854" s="55">
        <v>0</v>
      </c>
      <c r="G854" s="55">
        <v>0</v>
      </c>
      <c r="H854" s="55">
        <v>0</v>
      </c>
      <c r="I854" s="55">
        <v>0</v>
      </c>
      <c r="J854" s="55">
        <v>0</v>
      </c>
      <c r="K854" s="515">
        <f t="shared" si="2"/>
        <v>0</v>
      </c>
      <c r="L854" s="516"/>
    </row>
    <row r="855" spans="2:12" s="175" customFormat="1" ht="18" customHeight="1" x14ac:dyDescent="0.2">
      <c r="B855" s="421" t="s">
        <v>51</v>
      </c>
      <c r="C855" s="566"/>
      <c r="D855" s="566"/>
      <c r="E855" s="567"/>
      <c r="F855" s="55">
        <v>0</v>
      </c>
      <c r="G855" s="55">
        <v>0</v>
      </c>
      <c r="H855" s="55">
        <v>0</v>
      </c>
      <c r="I855" s="55">
        <v>0</v>
      </c>
      <c r="J855" s="55">
        <v>0</v>
      </c>
      <c r="K855" s="515">
        <f t="shared" si="2"/>
        <v>0</v>
      </c>
      <c r="L855" s="516"/>
    </row>
    <row r="856" spans="2:12" s="175" customFormat="1" ht="18" customHeight="1" x14ac:dyDescent="0.2">
      <c r="B856" s="415" t="s">
        <v>38</v>
      </c>
      <c r="C856" s="416"/>
      <c r="D856" s="416"/>
      <c r="E856" s="417"/>
      <c r="F856" s="52">
        <f>SUM(F848:F855)</f>
        <v>101000</v>
      </c>
      <c r="G856" s="52">
        <f>SUM(G848:G855)</f>
        <v>101000</v>
      </c>
      <c r="H856" s="52">
        <f>SUM(H848:H855)</f>
        <v>101000</v>
      </c>
      <c r="I856" s="52">
        <f>SUM(I848:I855)</f>
        <v>101000</v>
      </c>
      <c r="J856" s="52">
        <f>SUM(J848:J855)</f>
        <v>101000</v>
      </c>
      <c r="K856" s="515">
        <f t="shared" si="2"/>
        <v>505000</v>
      </c>
      <c r="L856" s="516"/>
    </row>
    <row r="857" spans="2:12" s="175" customFormat="1" ht="18" customHeight="1" x14ac:dyDescent="0.2">
      <c r="B857" s="572" t="s">
        <v>54</v>
      </c>
      <c r="C857" s="573"/>
      <c r="D857" s="573"/>
      <c r="E857" s="574"/>
      <c r="F857" s="578" t="s">
        <v>52</v>
      </c>
      <c r="G857" s="579"/>
      <c r="H857" s="579"/>
      <c r="I857" s="579"/>
      <c r="J857" s="580"/>
      <c r="K857" s="581" t="s">
        <v>38</v>
      </c>
      <c r="L857" s="582"/>
    </row>
    <row r="858" spans="2:12" s="175" customFormat="1" ht="18" customHeight="1" x14ac:dyDescent="0.2">
      <c r="B858" s="575"/>
      <c r="C858" s="576"/>
      <c r="D858" s="576"/>
      <c r="E858" s="577"/>
      <c r="F858" s="307" t="s">
        <v>27</v>
      </c>
      <c r="G858" s="307" t="s">
        <v>28</v>
      </c>
      <c r="H858" s="307" t="s">
        <v>29</v>
      </c>
      <c r="I858" s="307" t="s">
        <v>30</v>
      </c>
      <c r="J858" s="307" t="s">
        <v>31</v>
      </c>
      <c r="K858" s="583"/>
      <c r="L858" s="584"/>
    </row>
    <row r="859" spans="2:12" s="175" customFormat="1" ht="18" customHeight="1" x14ac:dyDescent="0.2">
      <c r="B859" s="415" t="s">
        <v>55</v>
      </c>
      <c r="C859" s="416"/>
      <c r="D859" s="416"/>
      <c r="E859" s="417"/>
      <c r="F859" s="55">
        <v>0</v>
      </c>
      <c r="G859" s="55">
        <v>0</v>
      </c>
      <c r="H859" s="55">
        <v>0</v>
      </c>
      <c r="I859" s="55">
        <v>0</v>
      </c>
      <c r="J859" s="55">
        <v>0</v>
      </c>
      <c r="K859" s="515">
        <f>SUM(E859:J859)</f>
        <v>0</v>
      </c>
      <c r="L859" s="516"/>
    </row>
    <row r="860" spans="2:12" s="175" customFormat="1" ht="18" customHeight="1" x14ac:dyDescent="0.2">
      <c r="B860" s="415" t="s">
        <v>56</v>
      </c>
      <c r="C860" s="416"/>
      <c r="D860" s="416"/>
      <c r="E860" s="417"/>
      <c r="F860" s="55">
        <v>0</v>
      </c>
      <c r="G860" s="55">
        <v>0</v>
      </c>
      <c r="H860" s="55">
        <v>0</v>
      </c>
      <c r="I860" s="55">
        <v>0</v>
      </c>
      <c r="J860" s="55">
        <v>0</v>
      </c>
      <c r="K860" s="515">
        <f t="shared" ref="K860:K867" si="3">SUM(E860:J860)</f>
        <v>0</v>
      </c>
      <c r="L860" s="516"/>
    </row>
    <row r="861" spans="2:12" s="175" customFormat="1" ht="18" customHeight="1" x14ac:dyDescent="0.2">
      <c r="B861" s="415" t="s">
        <v>57</v>
      </c>
      <c r="C861" s="416"/>
      <c r="D861" s="416"/>
      <c r="E861" s="417"/>
      <c r="F861" s="55">
        <v>0</v>
      </c>
      <c r="G861" s="55">
        <v>0</v>
      </c>
      <c r="H861" s="55">
        <v>0</v>
      </c>
      <c r="I861" s="55">
        <v>0</v>
      </c>
      <c r="J861" s="55">
        <v>0</v>
      </c>
      <c r="K861" s="515">
        <f t="shared" si="3"/>
        <v>0</v>
      </c>
      <c r="L861" s="516"/>
    </row>
    <row r="862" spans="2:12" s="175" customFormat="1" ht="18" customHeight="1" x14ac:dyDescent="0.2">
      <c r="B862" s="415" t="s">
        <v>58</v>
      </c>
      <c r="C862" s="416"/>
      <c r="D862" s="416"/>
      <c r="E862" s="417"/>
      <c r="F862" s="55">
        <v>0</v>
      </c>
      <c r="G862" s="55">
        <v>0</v>
      </c>
      <c r="H862" s="55">
        <v>0</v>
      </c>
      <c r="I862" s="55">
        <v>0</v>
      </c>
      <c r="J862" s="55">
        <v>0</v>
      </c>
      <c r="K862" s="515">
        <f t="shared" si="3"/>
        <v>0</v>
      </c>
      <c r="L862" s="516"/>
    </row>
    <row r="863" spans="2:12" s="175" customFormat="1" ht="18" customHeight="1" x14ac:dyDescent="0.2">
      <c r="B863" s="421" t="s">
        <v>51</v>
      </c>
      <c r="C863" s="566"/>
      <c r="D863" s="566"/>
      <c r="E863" s="567"/>
      <c r="F863" s="55">
        <v>0</v>
      </c>
      <c r="G863" s="55">
        <v>0</v>
      </c>
      <c r="H863" s="55">
        <v>0</v>
      </c>
      <c r="I863" s="55">
        <v>0</v>
      </c>
      <c r="J863" s="55">
        <v>0</v>
      </c>
      <c r="K863" s="515">
        <f t="shared" si="3"/>
        <v>0</v>
      </c>
      <c r="L863" s="516"/>
    </row>
    <row r="864" spans="2:12" s="175" customFormat="1" ht="18" customHeight="1" x14ac:dyDescent="0.2">
      <c r="B864" s="421" t="s">
        <v>51</v>
      </c>
      <c r="C864" s="566"/>
      <c r="D864" s="566"/>
      <c r="E864" s="567"/>
      <c r="F864" s="55">
        <v>0</v>
      </c>
      <c r="G864" s="55">
        <v>0</v>
      </c>
      <c r="H864" s="55">
        <v>0</v>
      </c>
      <c r="I864" s="55">
        <v>0</v>
      </c>
      <c r="J864" s="55">
        <v>0</v>
      </c>
      <c r="K864" s="515">
        <f t="shared" si="3"/>
        <v>0</v>
      </c>
      <c r="L864" s="516"/>
    </row>
    <row r="865" spans="2:12" s="175" customFormat="1" ht="18" customHeight="1" x14ac:dyDescent="0.2">
      <c r="B865" s="421" t="s">
        <v>51</v>
      </c>
      <c r="C865" s="566"/>
      <c r="D865" s="566"/>
      <c r="E865" s="567"/>
      <c r="F865" s="55">
        <v>0</v>
      </c>
      <c r="G865" s="55">
        <v>0</v>
      </c>
      <c r="H865" s="55">
        <v>0</v>
      </c>
      <c r="I865" s="55">
        <v>0</v>
      </c>
      <c r="J865" s="55">
        <v>0</v>
      </c>
      <c r="K865" s="515">
        <f t="shared" si="3"/>
        <v>0</v>
      </c>
      <c r="L865" s="516"/>
    </row>
    <row r="866" spans="2:12" s="175" customFormat="1" ht="18" customHeight="1" x14ac:dyDescent="0.2">
      <c r="B866" s="421" t="s">
        <v>51</v>
      </c>
      <c r="C866" s="566"/>
      <c r="D866" s="566"/>
      <c r="E866" s="567"/>
      <c r="F866" s="55">
        <v>0</v>
      </c>
      <c r="G866" s="55">
        <v>0</v>
      </c>
      <c r="H866" s="55">
        <v>0</v>
      </c>
      <c r="I866" s="55">
        <v>0</v>
      </c>
      <c r="J866" s="55">
        <v>0</v>
      </c>
      <c r="K866" s="515">
        <f t="shared" si="3"/>
        <v>0</v>
      </c>
      <c r="L866" s="516"/>
    </row>
    <row r="867" spans="2:12" s="175" customFormat="1" ht="18" customHeight="1" x14ac:dyDescent="0.2">
      <c r="B867" s="415" t="s">
        <v>38</v>
      </c>
      <c r="C867" s="416"/>
      <c r="D867" s="416"/>
      <c r="E867" s="417"/>
      <c r="F867" s="52">
        <f>SUM(F859:F866)</f>
        <v>0</v>
      </c>
      <c r="G867" s="52">
        <f>SUM(G859:G866)</f>
        <v>0</v>
      </c>
      <c r="H867" s="52">
        <f>SUM(H859:H866)</f>
        <v>0</v>
      </c>
      <c r="I867" s="52">
        <f>SUM(I859:I866)</f>
        <v>0</v>
      </c>
      <c r="J867" s="52">
        <f>SUM(J859:J866)</f>
        <v>0</v>
      </c>
      <c r="K867" s="515">
        <f t="shared" si="3"/>
        <v>0</v>
      </c>
      <c r="L867" s="516"/>
    </row>
    <row r="868" spans="2:12" s="175" customFormat="1" ht="18" customHeight="1" x14ac:dyDescent="0.2">
      <c r="B868" s="308"/>
      <c r="C868" s="258"/>
      <c r="D868" s="258"/>
      <c r="E868" s="340"/>
      <c r="F868" s="340"/>
      <c r="G868" s="340"/>
      <c r="H868" s="340"/>
      <c r="I868" s="340"/>
      <c r="J868" s="340"/>
      <c r="K868" s="340"/>
      <c r="L868" s="341"/>
    </row>
    <row r="869" spans="2:12" s="175" customFormat="1" ht="18" customHeight="1" x14ac:dyDescent="0.2">
      <c r="B869" s="46" t="s">
        <v>59</v>
      </c>
      <c r="C869" s="342"/>
      <c r="D869" s="342"/>
      <c r="E869" s="342"/>
      <c r="F869" s="342"/>
      <c r="G869" s="342"/>
      <c r="H869" s="342"/>
      <c r="I869" s="342"/>
      <c r="J869" s="342"/>
      <c r="K869" s="342"/>
      <c r="L869" s="343"/>
    </row>
    <row r="870" spans="2:12" s="175" customFormat="1" ht="18" customHeight="1" x14ac:dyDescent="0.2">
      <c r="B870" s="308"/>
      <c r="C870" s="258"/>
      <c r="D870" s="258"/>
      <c r="E870" s="258"/>
      <c r="F870" s="258"/>
      <c r="G870" s="258"/>
      <c r="H870" s="258"/>
      <c r="I870" s="258"/>
      <c r="J870" s="258"/>
      <c r="K870" s="258"/>
      <c r="L870" s="259"/>
    </row>
    <row r="871" spans="2:12" s="175" customFormat="1" ht="18" customHeight="1" x14ac:dyDescent="0.2">
      <c r="B871" s="236"/>
      <c r="C871" s="237"/>
      <c r="D871" s="237"/>
      <c r="E871" s="237"/>
      <c r="F871" s="237"/>
      <c r="G871" s="237"/>
      <c r="H871" s="237"/>
      <c r="I871" s="237"/>
      <c r="J871" s="237"/>
      <c r="K871" s="237"/>
      <c r="L871" s="238"/>
    </row>
    <row r="872" spans="2:12" s="175" customFormat="1" ht="18" customHeight="1" x14ac:dyDescent="0.2">
      <c r="B872" s="236"/>
      <c r="C872" s="237"/>
      <c r="D872" s="237"/>
      <c r="E872" s="237"/>
      <c r="F872" s="237"/>
      <c r="G872" s="237"/>
      <c r="H872" s="237"/>
      <c r="I872" s="237"/>
      <c r="J872" s="237"/>
      <c r="K872" s="237"/>
      <c r="L872" s="238"/>
    </row>
    <row r="873" spans="2:12" s="175" customFormat="1" ht="18" customHeight="1" x14ac:dyDescent="0.2">
      <c r="B873" s="236"/>
      <c r="C873" s="237"/>
      <c r="D873" s="237"/>
      <c r="E873" s="237"/>
      <c r="F873" s="237"/>
      <c r="G873" s="237"/>
      <c r="H873" s="237"/>
      <c r="I873" s="237"/>
      <c r="J873" s="237"/>
      <c r="K873" s="237"/>
      <c r="L873" s="238"/>
    </row>
    <row r="874" spans="2:12" s="175" customFormat="1" ht="18" customHeight="1" x14ac:dyDescent="0.2">
      <c r="B874" s="236"/>
      <c r="C874" s="237"/>
      <c r="D874" s="237"/>
      <c r="E874" s="237"/>
      <c r="F874" s="237"/>
      <c r="G874" s="237"/>
      <c r="H874" s="237"/>
      <c r="I874" s="237"/>
      <c r="J874" s="237"/>
      <c r="K874" s="237"/>
      <c r="L874" s="238"/>
    </row>
    <row r="875" spans="2:12" s="175" customFormat="1" ht="18" customHeight="1" x14ac:dyDescent="0.2">
      <c r="B875" s="236"/>
      <c r="C875" s="237"/>
      <c r="D875" s="237"/>
      <c r="E875" s="237"/>
      <c r="F875" s="237"/>
      <c r="G875" s="237"/>
      <c r="H875" s="237"/>
      <c r="I875" s="237"/>
      <c r="J875" s="237"/>
      <c r="K875" s="237"/>
      <c r="L875" s="238"/>
    </row>
    <row r="876" spans="2:12" s="175" customFormat="1" ht="18" customHeight="1" x14ac:dyDescent="0.2">
      <c r="B876" s="239"/>
      <c r="C876" s="240"/>
      <c r="D876" s="240"/>
      <c r="E876" s="240"/>
      <c r="F876" s="240"/>
      <c r="G876" s="240"/>
      <c r="H876" s="240"/>
      <c r="I876" s="240"/>
      <c r="J876" s="240"/>
      <c r="K876" s="240"/>
      <c r="L876" s="241"/>
    </row>
    <row r="877" spans="2:12" s="175" customFormat="1" ht="3.75" customHeight="1" x14ac:dyDescent="0.2"/>
    <row r="878" spans="2:12" s="218" customFormat="1" ht="18" customHeight="1" x14ac:dyDescent="0.2">
      <c r="B878" s="395" t="s">
        <v>60</v>
      </c>
      <c r="C878" s="293"/>
      <c r="D878" s="293"/>
      <c r="E878" s="293"/>
      <c r="F878" s="293"/>
      <c r="G878" s="293"/>
      <c r="H878" s="293"/>
      <c r="I878" s="293"/>
      <c r="J878" s="293"/>
      <c r="K878" s="293"/>
      <c r="L878" s="294"/>
    </row>
    <row r="879" spans="2:12" ht="28.5" customHeight="1" x14ac:dyDescent="0.2">
      <c r="B879" s="501" t="s">
        <v>667</v>
      </c>
      <c r="C879" s="585"/>
      <c r="D879" s="585"/>
      <c r="E879" s="585"/>
      <c r="F879" s="585"/>
      <c r="G879" s="585"/>
      <c r="H879" s="585"/>
      <c r="I879" s="585"/>
      <c r="J879" s="585"/>
      <c r="K879" s="585"/>
      <c r="L879" s="586"/>
    </row>
    <row r="880" spans="2:12" ht="28.5" customHeight="1" x14ac:dyDescent="0.2">
      <c r="B880" s="11" t="s">
        <v>196</v>
      </c>
      <c r="C880" s="587" t="s">
        <v>83</v>
      </c>
      <c r="D880" s="588"/>
      <c r="E880" s="588"/>
      <c r="F880" s="588"/>
      <c r="G880" s="588"/>
      <c r="H880" s="588"/>
      <c r="I880" s="588"/>
      <c r="J880" s="589"/>
      <c r="K880" s="12" t="s">
        <v>61</v>
      </c>
      <c r="L880" s="12" t="s">
        <v>62</v>
      </c>
    </row>
    <row r="881" spans="2:12" ht="36" customHeight="1" x14ac:dyDescent="0.2">
      <c r="B881" s="309">
        <v>1</v>
      </c>
      <c r="C881" s="590" t="s">
        <v>4</v>
      </c>
      <c r="D881" s="591"/>
      <c r="E881" s="591"/>
      <c r="F881" s="591"/>
      <c r="G881" s="591"/>
      <c r="H881" s="591"/>
      <c r="I881" s="591"/>
      <c r="J881" s="592"/>
      <c r="K881" s="310" t="s">
        <v>481</v>
      </c>
      <c r="L881" s="344" t="s">
        <v>481</v>
      </c>
    </row>
    <row r="882" spans="2:12" ht="36" customHeight="1" x14ac:dyDescent="0.2">
      <c r="B882" s="309">
        <v>2</v>
      </c>
      <c r="C882" s="590" t="s">
        <v>1095</v>
      </c>
      <c r="D882" s="591"/>
      <c r="E882" s="591"/>
      <c r="F882" s="591"/>
      <c r="G882" s="591"/>
      <c r="H882" s="591"/>
      <c r="I882" s="591"/>
      <c r="J882" s="592"/>
      <c r="K882" s="310" t="s">
        <v>481</v>
      </c>
      <c r="L882" s="344" t="s">
        <v>481</v>
      </c>
    </row>
    <row r="883" spans="2:12" ht="36" customHeight="1" x14ac:dyDescent="0.2">
      <c r="B883" s="309">
        <v>3</v>
      </c>
      <c r="C883" s="590" t="s">
        <v>1099</v>
      </c>
      <c r="D883" s="591"/>
      <c r="E883" s="591"/>
      <c r="F883" s="591"/>
      <c r="G883" s="591"/>
      <c r="H883" s="591"/>
      <c r="I883" s="591"/>
      <c r="J883" s="592"/>
      <c r="K883" s="310" t="s">
        <v>481</v>
      </c>
      <c r="L883" s="344" t="s">
        <v>481</v>
      </c>
    </row>
    <row r="884" spans="2:12" ht="36" customHeight="1" x14ac:dyDescent="0.2">
      <c r="B884" s="309">
        <v>4</v>
      </c>
      <c r="C884" s="590" t="s">
        <v>1096</v>
      </c>
      <c r="D884" s="591"/>
      <c r="E884" s="591"/>
      <c r="F884" s="591"/>
      <c r="G884" s="591"/>
      <c r="H884" s="591"/>
      <c r="I884" s="591"/>
      <c r="J884" s="592"/>
      <c r="K884" s="310" t="s">
        <v>481</v>
      </c>
      <c r="L884" s="344" t="s">
        <v>481</v>
      </c>
    </row>
    <row r="885" spans="2:12" ht="36" customHeight="1" x14ac:dyDescent="0.2">
      <c r="B885" s="309">
        <v>5</v>
      </c>
      <c r="C885" s="590" t="s">
        <v>1097</v>
      </c>
      <c r="D885" s="591"/>
      <c r="E885" s="591"/>
      <c r="F885" s="591"/>
      <c r="G885" s="591"/>
      <c r="H885" s="591"/>
      <c r="I885" s="591"/>
      <c r="J885" s="592"/>
      <c r="K885" s="310" t="s">
        <v>482</v>
      </c>
      <c r="L885" s="344" t="s">
        <v>482</v>
      </c>
    </row>
    <row r="886" spans="2:12" ht="36" customHeight="1" x14ac:dyDescent="0.2">
      <c r="B886" s="309">
        <v>6</v>
      </c>
      <c r="C886" s="590" t="s">
        <v>1098</v>
      </c>
      <c r="D886" s="591"/>
      <c r="E886" s="591"/>
      <c r="F886" s="591"/>
      <c r="G886" s="591"/>
      <c r="H886" s="591"/>
      <c r="I886" s="591"/>
      <c r="J886" s="592"/>
      <c r="K886" s="310" t="s">
        <v>482</v>
      </c>
      <c r="L886" s="344" t="s">
        <v>481</v>
      </c>
    </row>
    <row r="887" spans="2:12" ht="36" customHeight="1" x14ac:dyDescent="0.2">
      <c r="B887" s="309">
        <v>7</v>
      </c>
      <c r="C887" s="590"/>
      <c r="D887" s="591"/>
      <c r="E887" s="591"/>
      <c r="F887" s="591"/>
      <c r="G887" s="591"/>
      <c r="H887" s="591"/>
      <c r="I887" s="591"/>
      <c r="J887" s="592"/>
      <c r="K887" s="310"/>
      <c r="L887" s="344"/>
    </row>
    <row r="888" spans="2:12" ht="36" customHeight="1" x14ac:dyDescent="0.2">
      <c r="B888" s="309">
        <v>8</v>
      </c>
      <c r="C888" s="590"/>
      <c r="D888" s="591"/>
      <c r="E888" s="591"/>
      <c r="F888" s="591"/>
      <c r="G888" s="591"/>
      <c r="H888" s="591"/>
      <c r="I888" s="591"/>
      <c r="J888" s="592"/>
      <c r="K888" s="310"/>
      <c r="L888" s="344"/>
    </row>
    <row r="889" spans="2:12" s="175" customFormat="1" ht="6.75" customHeight="1" x14ac:dyDescent="0.2"/>
    <row r="890" spans="2:12" ht="28.5" customHeight="1" x14ac:dyDescent="0.2">
      <c r="B890" s="501" t="s">
        <v>631</v>
      </c>
      <c r="C890" s="585"/>
      <c r="D890" s="585"/>
      <c r="E890" s="585"/>
      <c r="F890" s="585"/>
      <c r="G890" s="585"/>
      <c r="H890" s="585"/>
      <c r="I890" s="585"/>
      <c r="J890" s="585"/>
      <c r="K890" s="585"/>
      <c r="L890" s="586"/>
    </row>
    <row r="891" spans="2:12" ht="30.75" customHeight="1" x14ac:dyDescent="0.2">
      <c r="B891" s="278">
        <v>1</v>
      </c>
      <c r="C891" s="593" t="s">
        <v>1151</v>
      </c>
      <c r="D891" s="594"/>
      <c r="E891" s="594"/>
      <c r="F891" s="594"/>
      <c r="G891" s="594"/>
      <c r="H891" s="594"/>
      <c r="I891" s="594"/>
      <c r="J891" s="594"/>
      <c r="K891" s="594"/>
      <c r="L891" s="595"/>
    </row>
    <row r="892" spans="2:12" ht="30.75" customHeight="1" x14ac:dyDescent="0.2">
      <c r="B892" s="278">
        <v>2</v>
      </c>
      <c r="C892" s="593" t="s">
        <v>1152</v>
      </c>
      <c r="D892" s="594"/>
      <c r="E892" s="594"/>
      <c r="F892" s="594"/>
      <c r="G892" s="594"/>
      <c r="H892" s="594"/>
      <c r="I892" s="594"/>
      <c r="J892" s="594"/>
      <c r="K892" s="594"/>
      <c r="L892" s="595"/>
    </row>
    <row r="893" spans="2:12" ht="30.75" customHeight="1" x14ac:dyDescent="0.2">
      <c r="B893" s="278">
        <v>3</v>
      </c>
      <c r="C893" s="593" t="s">
        <v>1153</v>
      </c>
      <c r="D893" s="594"/>
      <c r="E893" s="594"/>
      <c r="F893" s="594"/>
      <c r="G893" s="594"/>
      <c r="H893" s="594"/>
      <c r="I893" s="594"/>
      <c r="J893" s="594"/>
      <c r="K893" s="594"/>
      <c r="L893" s="595"/>
    </row>
    <row r="894" spans="2:12" ht="30.75" customHeight="1" x14ac:dyDescent="0.2">
      <c r="B894" s="278">
        <v>4</v>
      </c>
      <c r="C894" s="593" t="s">
        <v>1154</v>
      </c>
      <c r="D894" s="594"/>
      <c r="E894" s="594"/>
      <c r="F894" s="594"/>
      <c r="G894" s="594"/>
      <c r="H894" s="594"/>
      <c r="I894" s="594"/>
      <c r="J894" s="594"/>
      <c r="K894" s="594"/>
      <c r="L894" s="595"/>
    </row>
    <row r="895" spans="2:12" s="175" customFormat="1" ht="6.75" customHeight="1" x14ac:dyDescent="0.2"/>
    <row r="896" spans="2:12" ht="18" customHeight="1" x14ac:dyDescent="0.2">
      <c r="B896" s="596" t="s">
        <v>63</v>
      </c>
      <c r="C896" s="597"/>
      <c r="D896" s="597"/>
      <c r="E896" s="597"/>
      <c r="F896" s="597"/>
      <c r="G896" s="597"/>
      <c r="H896" s="597"/>
      <c r="I896" s="597"/>
      <c r="J896" s="597"/>
      <c r="K896" s="597"/>
      <c r="L896" s="598"/>
    </row>
    <row r="897" spans="2:12" ht="18" customHeight="1" x14ac:dyDescent="0.2">
      <c r="B897" s="236"/>
      <c r="C897" s="242"/>
      <c r="D897" s="237"/>
      <c r="E897" s="237"/>
      <c r="F897" s="237"/>
      <c r="G897" s="237"/>
      <c r="H897" s="237"/>
      <c r="I897" s="237"/>
      <c r="J897" s="237"/>
      <c r="K897" s="237"/>
      <c r="L897" s="238"/>
    </row>
    <row r="898" spans="2:12" ht="18" customHeight="1" x14ac:dyDescent="0.2">
      <c r="B898" s="236"/>
      <c r="C898" s="242"/>
      <c r="D898" s="237"/>
      <c r="E898" s="237"/>
      <c r="F898" s="237"/>
      <c r="G898" s="237"/>
      <c r="H898" s="237"/>
      <c r="I898" s="237"/>
      <c r="J898" s="237"/>
      <c r="K898" s="237"/>
      <c r="L898" s="238"/>
    </row>
    <row r="899" spans="2:12" ht="18" customHeight="1" x14ac:dyDescent="0.2">
      <c r="B899" s="236"/>
      <c r="C899" s="242"/>
      <c r="D899" s="237"/>
      <c r="E899" s="237"/>
      <c r="F899" s="237"/>
      <c r="G899" s="237"/>
      <c r="H899" s="237"/>
      <c r="I899" s="237"/>
      <c r="J899" s="237"/>
      <c r="K899" s="237"/>
      <c r="L899" s="238"/>
    </row>
    <row r="900" spans="2:12" ht="18" customHeight="1" x14ac:dyDescent="0.2">
      <c r="B900" s="236"/>
      <c r="C900" s="242"/>
      <c r="D900" s="237"/>
      <c r="E900" s="237"/>
      <c r="F900" s="237"/>
      <c r="G900" s="237"/>
      <c r="H900" s="237"/>
      <c r="I900" s="237"/>
      <c r="J900" s="237"/>
      <c r="K900" s="237"/>
      <c r="L900" s="238"/>
    </row>
    <row r="901" spans="2:12" ht="18" customHeight="1" x14ac:dyDescent="0.2">
      <c r="B901" s="236"/>
      <c r="C901" s="242"/>
      <c r="D901" s="237"/>
      <c r="E901" s="237"/>
      <c r="F901" s="237"/>
      <c r="G901" s="237"/>
      <c r="H901" s="237"/>
      <c r="I901" s="237"/>
      <c r="J901" s="237"/>
      <c r="K901" s="237"/>
      <c r="L901" s="238"/>
    </row>
    <row r="902" spans="2:12" ht="18" customHeight="1" x14ac:dyDescent="0.2">
      <c r="B902" s="236"/>
      <c r="C902" s="242"/>
      <c r="D902" s="237"/>
      <c r="E902" s="237"/>
      <c r="F902" s="237"/>
      <c r="G902" s="237"/>
      <c r="H902" s="237"/>
      <c r="I902" s="237"/>
      <c r="J902" s="237"/>
      <c r="K902" s="237"/>
      <c r="L902" s="238"/>
    </row>
    <row r="903" spans="2:12" ht="18" customHeight="1" x14ac:dyDescent="0.2">
      <c r="B903" s="236"/>
      <c r="C903" s="242"/>
      <c r="D903" s="237"/>
      <c r="E903" s="237"/>
      <c r="F903" s="237"/>
      <c r="G903" s="237"/>
      <c r="H903" s="237"/>
      <c r="I903" s="237"/>
      <c r="J903" s="237"/>
      <c r="K903" s="237"/>
      <c r="L903" s="238"/>
    </row>
    <row r="904" spans="2:12" ht="18" customHeight="1" x14ac:dyDescent="0.2">
      <c r="B904" s="236"/>
      <c r="C904" s="242"/>
      <c r="D904" s="237"/>
      <c r="E904" s="237"/>
      <c r="F904" s="237"/>
      <c r="G904" s="237"/>
      <c r="H904" s="237"/>
      <c r="I904" s="237"/>
      <c r="J904" s="237"/>
      <c r="K904" s="237"/>
      <c r="L904" s="238"/>
    </row>
    <row r="905" spans="2:12" ht="18" customHeight="1" x14ac:dyDescent="0.2">
      <c r="B905" s="236"/>
      <c r="C905" s="242"/>
      <c r="D905" s="237"/>
      <c r="E905" s="237"/>
      <c r="F905" s="237"/>
      <c r="G905" s="237"/>
      <c r="H905" s="237"/>
      <c r="I905" s="237"/>
      <c r="J905" s="237"/>
      <c r="K905" s="237"/>
      <c r="L905" s="238"/>
    </row>
    <row r="906" spans="2:12" ht="18" customHeight="1" x14ac:dyDescent="0.2">
      <c r="B906" s="236"/>
      <c r="C906" s="242"/>
      <c r="D906" s="237"/>
      <c r="E906" s="237"/>
      <c r="F906" s="237"/>
      <c r="G906" s="237"/>
      <c r="H906" s="237"/>
      <c r="I906" s="237"/>
      <c r="J906" s="237"/>
      <c r="K906" s="237"/>
      <c r="L906" s="238"/>
    </row>
    <row r="907" spans="2:12" ht="18" customHeight="1" x14ac:dyDescent="0.2">
      <c r="B907" s="236"/>
      <c r="C907" s="242"/>
      <c r="D907" s="237"/>
      <c r="E907" s="237"/>
      <c r="F907" s="237"/>
      <c r="G907" s="237"/>
      <c r="H907" s="237"/>
      <c r="I907" s="237"/>
      <c r="J907" s="237"/>
      <c r="K907" s="237"/>
      <c r="L907" s="238"/>
    </row>
    <row r="908" spans="2:12" ht="9" customHeight="1" x14ac:dyDescent="0.2">
      <c r="B908" s="240"/>
      <c r="C908" s="286"/>
      <c r="D908" s="240"/>
      <c r="E908" s="240"/>
      <c r="F908" s="240"/>
      <c r="G908" s="240"/>
      <c r="H908" s="240"/>
      <c r="I908" s="240"/>
      <c r="J908" s="240"/>
      <c r="K908" s="240"/>
      <c r="L908" s="240"/>
    </row>
    <row r="909" spans="2:12" s="218" customFormat="1" ht="18" customHeight="1" x14ac:dyDescent="0.2">
      <c r="B909" s="395" t="s">
        <v>632</v>
      </c>
      <c r="C909" s="293"/>
      <c r="D909" s="293"/>
      <c r="E909" s="293"/>
      <c r="F909" s="293"/>
      <c r="G909" s="293"/>
      <c r="H909" s="293"/>
      <c r="I909" s="293"/>
      <c r="J909" s="293"/>
      <c r="K909" s="293"/>
      <c r="L909" s="294"/>
    </row>
    <row r="910" spans="2:12" ht="6.75" customHeight="1" x14ac:dyDescent="0.2">
      <c r="B910" s="31"/>
      <c r="C910" s="31"/>
      <c r="D910" s="31"/>
      <c r="E910" s="31"/>
      <c r="F910" s="31"/>
      <c r="G910" s="31"/>
      <c r="H910" s="31"/>
      <c r="I910" s="31"/>
      <c r="J910" s="31"/>
      <c r="K910" s="31"/>
      <c r="L910" s="31"/>
    </row>
    <row r="911" spans="2:12" ht="28.5" customHeight="1" x14ac:dyDescent="0.2">
      <c r="B911" s="13"/>
      <c r="C911" s="30" t="s">
        <v>633</v>
      </c>
      <c r="D911" s="30"/>
      <c r="E911" s="30"/>
      <c r="F911" s="30"/>
      <c r="G911" s="30"/>
      <c r="H911" s="30"/>
      <c r="I911" s="30"/>
      <c r="J911" s="30"/>
      <c r="K911" s="13"/>
      <c r="L911" s="13"/>
    </row>
    <row r="912" spans="2:12" ht="28.5" customHeight="1" x14ac:dyDescent="0.2">
      <c r="C912" s="11" t="s">
        <v>196</v>
      </c>
      <c r="D912" s="587" t="s">
        <v>84</v>
      </c>
      <c r="E912" s="589"/>
      <c r="F912" s="587" t="s">
        <v>634</v>
      </c>
      <c r="G912" s="588"/>
      <c r="H912" s="589"/>
      <c r="I912" s="587" t="s">
        <v>635</v>
      </c>
      <c r="J912" s="589"/>
      <c r="K912" s="311"/>
      <c r="L912" s="29"/>
    </row>
    <row r="913" spans="1:14" ht="36" customHeight="1" x14ac:dyDescent="0.2">
      <c r="C913" s="309">
        <v>1</v>
      </c>
      <c r="D913" s="599" t="s">
        <v>1130</v>
      </c>
      <c r="E913" s="511"/>
      <c r="F913" s="599" t="s">
        <v>1132</v>
      </c>
      <c r="G913" s="561"/>
      <c r="H913" s="511"/>
      <c r="I913" s="599" t="s">
        <v>1131</v>
      </c>
      <c r="J913" s="511"/>
      <c r="K913" s="311"/>
      <c r="L913" s="312"/>
    </row>
    <row r="914" spans="1:14" ht="36" customHeight="1" x14ac:dyDescent="0.2">
      <c r="C914" s="309">
        <v>2</v>
      </c>
      <c r="D914" s="599" t="s">
        <v>1126</v>
      </c>
      <c r="E914" s="511"/>
      <c r="F914" s="599" t="s">
        <v>1160</v>
      </c>
      <c r="G914" s="561"/>
      <c r="H914" s="511"/>
      <c r="I914" s="599" t="s">
        <v>1131</v>
      </c>
      <c r="J914" s="511"/>
      <c r="K914" s="311"/>
      <c r="L914" s="312"/>
    </row>
    <row r="915" spans="1:14" ht="36" customHeight="1" x14ac:dyDescent="0.2">
      <c r="C915" s="309">
        <v>3</v>
      </c>
      <c r="D915" s="599" t="s">
        <v>1127</v>
      </c>
      <c r="E915" s="511"/>
      <c r="F915" s="599" t="s">
        <v>1161</v>
      </c>
      <c r="G915" s="561"/>
      <c r="H915" s="511"/>
      <c r="I915" s="599" t="s">
        <v>1128</v>
      </c>
      <c r="J915" s="511"/>
      <c r="K915" s="311"/>
      <c r="L915" s="312"/>
    </row>
    <row r="916" spans="1:14" ht="36" customHeight="1" x14ac:dyDescent="0.2">
      <c r="C916" s="309">
        <v>4</v>
      </c>
      <c r="D916" s="599"/>
      <c r="E916" s="511"/>
      <c r="F916" s="599"/>
      <c r="G916" s="561"/>
      <c r="H916" s="511"/>
      <c r="I916" s="599"/>
      <c r="J916" s="511"/>
      <c r="K916" s="311"/>
      <c r="L916" s="312"/>
    </row>
    <row r="917" spans="1:14" ht="36" customHeight="1" x14ac:dyDescent="0.2">
      <c r="C917" s="309">
        <v>5</v>
      </c>
      <c r="D917" s="599"/>
      <c r="E917" s="511"/>
      <c r="F917" s="599"/>
      <c r="G917" s="561"/>
      <c r="H917" s="511"/>
      <c r="I917" s="599"/>
      <c r="J917" s="511"/>
      <c r="K917" s="311"/>
      <c r="L917" s="312"/>
    </row>
    <row r="918" spans="1:14" ht="36" customHeight="1" x14ac:dyDescent="0.2">
      <c r="C918" s="309">
        <v>6</v>
      </c>
      <c r="D918" s="599"/>
      <c r="E918" s="511"/>
      <c r="F918" s="599"/>
      <c r="G918" s="561"/>
      <c r="H918" s="511"/>
      <c r="I918" s="599"/>
      <c r="J918" s="511"/>
      <c r="K918" s="311"/>
      <c r="L918" s="312"/>
    </row>
    <row r="919" spans="1:14" ht="36" customHeight="1" x14ac:dyDescent="0.2">
      <c r="C919" s="309">
        <v>7</v>
      </c>
      <c r="D919" s="599"/>
      <c r="E919" s="511"/>
      <c r="F919" s="599"/>
      <c r="G919" s="561"/>
      <c r="H919" s="511"/>
      <c r="I919" s="599"/>
      <c r="J919" s="511"/>
      <c r="K919" s="311"/>
      <c r="L919" s="312"/>
    </row>
    <row r="920" spans="1:14" ht="36" customHeight="1" x14ac:dyDescent="0.2">
      <c r="C920" s="309">
        <v>8</v>
      </c>
      <c r="D920" s="599"/>
      <c r="E920" s="511"/>
      <c r="F920" s="599"/>
      <c r="G920" s="561"/>
      <c r="H920" s="511"/>
      <c r="I920" s="599"/>
      <c r="J920" s="511"/>
      <c r="K920" s="311"/>
      <c r="L920" s="312"/>
    </row>
    <row r="921" spans="1:14" ht="6.75" customHeight="1" x14ac:dyDescent="0.2">
      <c r="A921" s="218"/>
      <c r="B921" s="13"/>
      <c r="C921" s="13"/>
      <c r="D921" s="13"/>
      <c r="E921" s="13"/>
      <c r="F921" s="13"/>
      <c r="G921" s="13"/>
      <c r="H921" s="13"/>
      <c r="I921" s="13"/>
      <c r="J921" s="13"/>
      <c r="K921" s="13"/>
      <c r="L921" s="13"/>
      <c r="M921" s="218"/>
    </row>
    <row r="922" spans="1:14" ht="18" customHeight="1" x14ac:dyDescent="0.2">
      <c r="B922" s="396" t="s">
        <v>948</v>
      </c>
      <c r="C922" s="397"/>
      <c r="D922" s="397"/>
      <c r="E922" s="397"/>
      <c r="F922" s="397"/>
      <c r="G922" s="397"/>
      <c r="H922" s="397"/>
      <c r="I922" s="397"/>
      <c r="J922" s="397"/>
      <c r="K922" s="398"/>
      <c r="L922" s="399"/>
    </row>
    <row r="923" spans="1:14" ht="18" customHeight="1" x14ac:dyDescent="0.2">
      <c r="B923" s="616" t="s">
        <v>1208</v>
      </c>
      <c r="C923" s="617"/>
      <c r="D923" s="617"/>
      <c r="E923" s="617"/>
      <c r="F923" s="617"/>
      <c r="G923" s="617"/>
      <c r="H923" s="617"/>
      <c r="I923" s="617"/>
      <c r="J923" s="617"/>
      <c r="K923" s="617"/>
      <c r="L923" s="618"/>
    </row>
    <row r="924" spans="1:14" ht="110.25" customHeight="1" x14ac:dyDescent="0.2">
      <c r="B924" s="619"/>
      <c r="C924" s="620"/>
      <c r="D924" s="620"/>
      <c r="E924" s="620"/>
      <c r="F924" s="620"/>
      <c r="G924" s="620"/>
      <c r="H924" s="620"/>
      <c r="I924" s="620"/>
      <c r="J924" s="620"/>
      <c r="K924" s="620"/>
      <c r="L924" s="621"/>
      <c r="N924" s="209"/>
    </row>
    <row r="925" spans="1:14" ht="39" customHeight="1" x14ac:dyDescent="0.2">
      <c r="B925" s="619" t="s">
        <v>932</v>
      </c>
      <c r="C925" s="622"/>
      <c r="D925" s="622"/>
      <c r="E925" s="622"/>
      <c r="F925" s="622"/>
      <c r="G925" s="622"/>
      <c r="H925" s="622"/>
      <c r="I925" s="622"/>
      <c r="J925" s="622"/>
      <c r="K925" s="622"/>
      <c r="L925" s="623"/>
      <c r="N925" s="209"/>
    </row>
    <row r="926" spans="1:14" ht="95.25" customHeight="1" x14ac:dyDescent="0.2">
      <c r="B926" s="619" t="s">
        <v>1091</v>
      </c>
      <c r="C926" s="620"/>
      <c r="D926" s="620"/>
      <c r="E926" s="620"/>
      <c r="F926" s="620"/>
      <c r="G926" s="620"/>
      <c r="H926" s="620"/>
      <c r="I926" s="620"/>
      <c r="J926" s="620"/>
      <c r="K926" s="620"/>
      <c r="L926" s="621"/>
      <c r="N926" s="209"/>
    </row>
    <row r="927" spans="1:14" ht="27.75" customHeight="1" x14ac:dyDescent="0.2">
      <c r="B927" s="609" t="s">
        <v>244</v>
      </c>
      <c r="C927" s="610"/>
      <c r="D927" s="610"/>
      <c r="E927" s="610"/>
      <c r="F927" s="610"/>
      <c r="G927" s="610"/>
      <c r="H927" s="610"/>
      <c r="I927" s="610"/>
      <c r="J927" s="610"/>
      <c r="K927" s="610"/>
      <c r="L927" s="611"/>
      <c r="N927" s="209"/>
    </row>
    <row r="928" spans="1:14" ht="12.75" customHeight="1" x14ac:dyDescent="0.2">
      <c r="B928" s="606" t="s">
        <v>246</v>
      </c>
      <c r="C928" s="607"/>
      <c r="D928" s="607"/>
      <c r="E928" s="607"/>
      <c r="F928" s="607"/>
      <c r="G928" s="607"/>
      <c r="H928" s="607"/>
      <c r="I928" s="607"/>
      <c r="J928" s="607"/>
      <c r="K928" s="607"/>
      <c r="L928" s="608"/>
      <c r="N928" s="209"/>
    </row>
    <row r="929" spans="2:14" ht="12.75" customHeight="1" x14ac:dyDescent="0.2">
      <c r="B929" s="606" t="s">
        <v>245</v>
      </c>
      <c r="C929" s="607"/>
      <c r="D929" s="607"/>
      <c r="E929" s="607"/>
      <c r="F929" s="607"/>
      <c r="G929" s="607"/>
      <c r="H929" s="607"/>
      <c r="I929" s="607"/>
      <c r="J929" s="607"/>
      <c r="K929" s="607"/>
      <c r="L929" s="608"/>
      <c r="N929" s="209"/>
    </row>
    <row r="930" spans="2:14" ht="12.75" customHeight="1" x14ac:dyDescent="0.2">
      <c r="B930" s="606" t="s">
        <v>201</v>
      </c>
      <c r="C930" s="607"/>
      <c r="D930" s="607"/>
      <c r="E930" s="607"/>
      <c r="F930" s="607"/>
      <c r="G930" s="607"/>
      <c r="H930" s="607"/>
      <c r="I930" s="607"/>
      <c r="J930" s="607"/>
      <c r="K930" s="607"/>
      <c r="L930" s="608"/>
      <c r="N930" s="400"/>
    </row>
    <row r="931" spans="2:14" ht="49.5" customHeight="1" x14ac:dyDescent="0.2">
      <c r="B931" s="613" t="s">
        <v>1242</v>
      </c>
      <c r="C931" s="614"/>
      <c r="D931" s="614"/>
      <c r="E931" s="614"/>
      <c r="F931" s="614"/>
      <c r="G931" s="614"/>
      <c r="H931" s="614"/>
      <c r="I931" s="614"/>
      <c r="J931" s="614"/>
      <c r="K931" s="614"/>
      <c r="L931" s="615"/>
      <c r="N931" s="400"/>
    </row>
    <row r="932" spans="2:14" ht="12.75" customHeight="1" x14ac:dyDescent="0.2">
      <c r="B932" s="337"/>
      <c r="C932" s="338"/>
      <c r="D932" s="338"/>
      <c r="E932" s="338"/>
      <c r="F932" s="338"/>
      <c r="G932" s="338"/>
      <c r="H932" s="338"/>
      <c r="I932" s="338"/>
      <c r="J932" s="338"/>
      <c r="K932" s="338"/>
      <c r="L932" s="339"/>
      <c r="N932" s="400"/>
    </row>
    <row r="933" spans="2:14" ht="63" customHeight="1" x14ac:dyDescent="0.2">
      <c r="B933" s="609" t="s">
        <v>943</v>
      </c>
      <c r="C933" s="610"/>
      <c r="D933" s="610"/>
      <c r="E933" s="610"/>
      <c r="F933" s="610"/>
      <c r="G933" s="610"/>
      <c r="H933" s="610"/>
      <c r="I933" s="610"/>
      <c r="J933" s="610"/>
      <c r="K933" s="610"/>
      <c r="L933" s="611"/>
      <c r="N933" s="400"/>
    </row>
    <row r="934" spans="2:14" ht="12.75" customHeight="1" x14ac:dyDescent="0.2">
      <c r="B934" s="606"/>
      <c r="C934" s="607"/>
      <c r="D934" s="607"/>
      <c r="E934" s="607"/>
      <c r="F934" s="607"/>
      <c r="G934" s="607"/>
      <c r="H934" s="607"/>
      <c r="I934" s="607"/>
      <c r="J934" s="607"/>
      <c r="K934" s="607"/>
      <c r="L934" s="608"/>
      <c r="N934" s="209"/>
    </row>
    <row r="935" spans="2:14" ht="12.75" customHeight="1" x14ac:dyDescent="0.2">
      <c r="B935" s="606"/>
      <c r="C935" s="607"/>
      <c r="D935" s="607"/>
      <c r="E935" s="607"/>
      <c r="F935" s="607"/>
      <c r="G935" s="607"/>
      <c r="H935" s="607"/>
      <c r="I935" s="607"/>
      <c r="J935" s="607"/>
      <c r="K935" s="607"/>
      <c r="L935" s="608"/>
      <c r="N935" s="209"/>
    </row>
    <row r="936" spans="2:14" ht="30" customHeight="1" x14ac:dyDescent="0.2">
      <c r="B936" s="606" t="s">
        <v>931</v>
      </c>
      <c r="C936" s="607"/>
      <c r="D936" s="607"/>
      <c r="E936" s="607"/>
      <c r="F936" s="607"/>
      <c r="G936" s="607"/>
      <c r="H936" s="607"/>
      <c r="I936" s="607"/>
      <c r="J936" s="607"/>
      <c r="K936" s="607"/>
      <c r="L936" s="608"/>
      <c r="N936" s="209"/>
    </row>
    <row r="937" spans="2:14" ht="12.75" customHeight="1" x14ac:dyDescent="0.2">
      <c r="B937" s="606" t="s">
        <v>930</v>
      </c>
      <c r="C937" s="607"/>
      <c r="D937" s="607"/>
      <c r="E937" s="607"/>
      <c r="F937" s="607"/>
      <c r="G937" s="607"/>
      <c r="H937" s="607"/>
      <c r="I937" s="607"/>
      <c r="J937" s="607"/>
      <c r="K937" s="607"/>
      <c r="L937" s="608"/>
      <c r="N937" s="209"/>
    </row>
    <row r="938" spans="2:14" ht="27" customHeight="1" x14ac:dyDescent="0.2">
      <c r="B938" s="606"/>
      <c r="C938" s="607"/>
      <c r="D938" s="607"/>
      <c r="E938" s="607"/>
      <c r="F938" s="607"/>
      <c r="G938" s="607"/>
      <c r="H938" s="607"/>
      <c r="I938" s="607"/>
      <c r="J938" s="607"/>
      <c r="K938" s="607"/>
      <c r="L938" s="608"/>
      <c r="N938" s="391"/>
    </row>
    <row r="939" spans="2:14" ht="12.75" customHeight="1" x14ac:dyDescent="0.2">
      <c r="B939" s="313"/>
      <c r="C939" s="314"/>
      <c r="D939" s="314"/>
      <c r="E939" s="314"/>
      <c r="F939" s="314"/>
      <c r="G939" s="314"/>
      <c r="H939" s="314"/>
      <c r="I939" s="314"/>
      <c r="J939" s="314"/>
      <c r="K939" s="314"/>
      <c r="L939" s="315"/>
      <c r="N939" s="391"/>
    </row>
    <row r="940" spans="2:14" ht="39" customHeight="1" x14ac:dyDescent="0.2">
      <c r="B940" s="609" t="s">
        <v>1090</v>
      </c>
      <c r="C940" s="610"/>
      <c r="D940" s="610"/>
      <c r="E940" s="610"/>
      <c r="F940" s="610"/>
      <c r="G940" s="610"/>
      <c r="H940" s="610"/>
      <c r="I940" s="610"/>
      <c r="J940" s="610"/>
      <c r="K940" s="610"/>
      <c r="L940" s="611"/>
      <c r="N940" s="391"/>
    </row>
    <row r="941" spans="2:14" ht="12.75" customHeight="1" x14ac:dyDescent="0.2">
      <c r="B941" s="336"/>
      <c r="C941" s="314"/>
      <c r="D941" s="314"/>
      <c r="E941" s="314"/>
      <c r="F941" s="314"/>
      <c r="G941" s="314"/>
      <c r="H941" s="314"/>
      <c r="I941" s="314"/>
      <c r="J941" s="314"/>
      <c r="K941" s="314"/>
      <c r="L941" s="315"/>
      <c r="N941" s="391"/>
    </row>
    <row r="942" spans="2:14" ht="12.75" customHeight="1" x14ac:dyDescent="0.2">
      <c r="B942" s="336"/>
      <c r="C942" s="316"/>
      <c r="D942" s="316"/>
      <c r="E942" s="316"/>
      <c r="F942" s="316"/>
      <c r="G942" s="316"/>
      <c r="H942" s="316"/>
      <c r="I942" s="316"/>
      <c r="J942" s="316"/>
      <c r="K942" s="316"/>
      <c r="L942" s="317"/>
      <c r="N942" s="391"/>
    </row>
    <row r="943" spans="2:14" s="285" customFormat="1" ht="18.75" customHeight="1" x14ac:dyDescent="0.2">
      <c r="B943" s="318"/>
      <c r="C943" s="345"/>
      <c r="D943" s="612" t="s">
        <v>744</v>
      </c>
      <c r="E943" s="612"/>
      <c r="F943" s="612"/>
      <c r="G943" s="612"/>
      <c r="H943" s="612" t="s">
        <v>745</v>
      </c>
      <c r="I943" s="612"/>
      <c r="J943" s="612"/>
      <c r="K943" s="612"/>
      <c r="L943" s="319"/>
    </row>
    <row r="944" spans="2:14" s="175" customFormat="1" ht="21.95" customHeight="1" x14ac:dyDescent="0.2">
      <c r="B944" s="320"/>
      <c r="C944" s="401" t="s">
        <v>84</v>
      </c>
      <c r="D944" s="603" t="s">
        <v>1125</v>
      </c>
      <c r="E944" s="604"/>
      <c r="F944" s="604"/>
      <c r="G944" s="605"/>
      <c r="H944" s="603"/>
      <c r="I944" s="604"/>
      <c r="J944" s="604"/>
      <c r="K944" s="605"/>
      <c r="L944" s="321"/>
    </row>
    <row r="945" spans="2:12" s="175" customFormat="1" ht="12.75" customHeight="1" x14ac:dyDescent="0.2">
      <c r="B945" s="320"/>
      <c r="C945" s="402"/>
      <c r="D945" s="247"/>
      <c r="E945" s="247"/>
      <c r="F945" s="247"/>
      <c r="G945" s="247"/>
      <c r="H945" s="247"/>
      <c r="I945" s="247"/>
      <c r="J945" s="247"/>
      <c r="K945" s="247"/>
      <c r="L945" s="321"/>
    </row>
    <row r="946" spans="2:12" s="175" customFormat="1" ht="60" customHeight="1" x14ac:dyDescent="0.2">
      <c r="B946" s="320"/>
      <c r="C946" s="403" t="s">
        <v>746</v>
      </c>
      <c r="D946" s="600"/>
      <c r="E946" s="601"/>
      <c r="F946" s="601"/>
      <c r="G946" s="602"/>
      <c r="H946" s="600"/>
      <c r="I946" s="601"/>
      <c r="J946" s="601"/>
      <c r="K946" s="602"/>
      <c r="L946" s="321"/>
    </row>
    <row r="947" spans="2:12" s="175" customFormat="1" ht="12.75" customHeight="1" x14ac:dyDescent="0.2">
      <c r="B947" s="320"/>
      <c r="C947" s="402"/>
      <c r="D947" s="247"/>
      <c r="E947" s="247"/>
      <c r="F947" s="247"/>
      <c r="G947" s="247"/>
      <c r="H947" s="247"/>
      <c r="I947" s="247"/>
      <c r="J947" s="247"/>
      <c r="K947" s="247"/>
      <c r="L947" s="321"/>
    </row>
    <row r="948" spans="2:12" s="175" customFormat="1" ht="21.95" customHeight="1" x14ac:dyDescent="0.2">
      <c r="B948" s="320"/>
      <c r="C948" s="401" t="s">
        <v>247</v>
      </c>
      <c r="D948" s="603" t="s">
        <v>1209</v>
      </c>
      <c r="E948" s="604"/>
      <c r="F948" s="604"/>
      <c r="G948" s="605"/>
      <c r="H948" s="603"/>
      <c r="I948" s="604"/>
      <c r="J948" s="604"/>
      <c r="K948" s="605"/>
      <c r="L948" s="321"/>
    </row>
    <row r="949" spans="2:12" s="175" customFormat="1" ht="12.75" customHeight="1" x14ac:dyDescent="0.2">
      <c r="B949" s="320"/>
      <c r="C949" s="402"/>
      <c r="D949" s="247"/>
      <c r="E949" s="247"/>
      <c r="F949" s="247"/>
      <c r="G949" s="247"/>
      <c r="H949" s="247"/>
      <c r="I949" s="247"/>
      <c r="J949" s="247"/>
      <c r="K949" s="247"/>
      <c r="L949" s="321"/>
    </row>
    <row r="950" spans="2:12" s="285" customFormat="1" ht="15" customHeight="1" x14ac:dyDescent="0.2">
      <c r="B950" s="318"/>
      <c r="C950" s="345"/>
      <c r="D950" s="404" t="s">
        <v>249</v>
      </c>
      <c r="E950" s="404" t="s">
        <v>250</v>
      </c>
      <c r="F950" s="404" t="s">
        <v>41</v>
      </c>
      <c r="G950" s="283"/>
      <c r="H950" s="404" t="s">
        <v>249</v>
      </c>
      <c r="I950" s="404" t="s">
        <v>250</v>
      </c>
      <c r="J950" s="404" t="s">
        <v>41</v>
      </c>
      <c r="K950" s="283"/>
      <c r="L950" s="319"/>
    </row>
    <row r="951" spans="2:12" s="175" customFormat="1" ht="15" customHeight="1" x14ac:dyDescent="0.2">
      <c r="B951" s="320"/>
      <c r="C951" s="401" t="s">
        <v>248</v>
      </c>
      <c r="D951" s="405">
        <v>22</v>
      </c>
      <c r="E951" s="406">
        <v>2</v>
      </c>
      <c r="F951" s="405">
        <v>2021</v>
      </c>
      <c r="G951" s="247"/>
      <c r="H951" s="407"/>
      <c r="I951" s="408"/>
      <c r="J951" s="407"/>
      <c r="K951" s="247"/>
      <c r="L951" s="321"/>
    </row>
    <row r="952" spans="2:12" s="175" customFormat="1" ht="15" customHeight="1" x14ac:dyDescent="0.2">
      <c r="B952" s="320"/>
      <c r="C952" s="409"/>
      <c r="D952" s="322"/>
      <c r="E952" s="247"/>
      <c r="F952" s="247"/>
      <c r="G952" s="247"/>
      <c r="H952" s="322"/>
      <c r="I952" s="247"/>
      <c r="J952" s="247"/>
      <c r="K952" s="247"/>
      <c r="L952" s="321"/>
    </row>
    <row r="953" spans="2:12" s="175" customFormat="1" ht="12.75" customHeight="1" x14ac:dyDescent="0.2">
      <c r="B953" s="323"/>
      <c r="C953" s="410"/>
      <c r="D953" s="324"/>
      <c r="E953" s="324"/>
      <c r="F953" s="324"/>
      <c r="G953" s="324"/>
      <c r="H953" s="324"/>
      <c r="I953" s="324"/>
      <c r="J953" s="324"/>
      <c r="K953" s="324"/>
      <c r="L953" s="325"/>
    </row>
  </sheetData>
  <sheetProtection selectLockedCells="1"/>
  <dataConsolidate link="1"/>
  <mergeCells count="477">
    <mergeCell ref="C713:F713"/>
    <mergeCell ref="C714:F714"/>
    <mergeCell ref="C706:F706"/>
    <mergeCell ref="C707:F707"/>
    <mergeCell ref="C708:F708"/>
    <mergeCell ref="C709:F709"/>
    <mergeCell ref="C710:F710"/>
    <mergeCell ref="C711:F711"/>
    <mergeCell ref="D946:G946"/>
    <mergeCell ref="B926:L926"/>
    <mergeCell ref="B927:L927"/>
    <mergeCell ref="B928:L928"/>
    <mergeCell ref="B929:L929"/>
    <mergeCell ref="D919:E919"/>
    <mergeCell ref="F919:H919"/>
    <mergeCell ref="I919:J919"/>
    <mergeCell ref="D920:E920"/>
    <mergeCell ref="F920:H920"/>
    <mergeCell ref="I920:J920"/>
    <mergeCell ref="D917:E917"/>
    <mergeCell ref="F917:H917"/>
    <mergeCell ref="I917:J917"/>
    <mergeCell ref="D918:E918"/>
    <mergeCell ref="F918:H918"/>
    <mergeCell ref="H946:K946"/>
    <mergeCell ref="D948:G948"/>
    <mergeCell ref="H948:K948"/>
    <mergeCell ref="C682:F682"/>
    <mergeCell ref="C686:F686"/>
    <mergeCell ref="C687:F687"/>
    <mergeCell ref="C688:F688"/>
    <mergeCell ref="C689:F689"/>
    <mergeCell ref="C690:F690"/>
    <mergeCell ref="B937:L937"/>
    <mergeCell ref="B938:L938"/>
    <mergeCell ref="B940:L940"/>
    <mergeCell ref="D943:G943"/>
    <mergeCell ref="H943:K943"/>
    <mergeCell ref="D944:G944"/>
    <mergeCell ref="H944:K944"/>
    <mergeCell ref="B930:L930"/>
    <mergeCell ref="B931:L931"/>
    <mergeCell ref="B933:L933"/>
    <mergeCell ref="B934:L934"/>
    <mergeCell ref="B935:L935"/>
    <mergeCell ref="B936:L936"/>
    <mergeCell ref="B923:L924"/>
    <mergeCell ref="B925:L925"/>
    <mergeCell ref="I918:J918"/>
    <mergeCell ref="D915:E915"/>
    <mergeCell ref="F915:H915"/>
    <mergeCell ref="I915:J915"/>
    <mergeCell ref="D916:E916"/>
    <mergeCell ref="F916:H916"/>
    <mergeCell ref="I916:J916"/>
    <mergeCell ref="D913:E913"/>
    <mergeCell ref="F913:H913"/>
    <mergeCell ref="I913:J913"/>
    <mergeCell ref="D914:E914"/>
    <mergeCell ref="F914:H914"/>
    <mergeCell ref="I914:J914"/>
    <mergeCell ref="C892:L892"/>
    <mergeCell ref="C893:L893"/>
    <mergeCell ref="C894:L894"/>
    <mergeCell ref="B896:L896"/>
    <mergeCell ref="D912:E912"/>
    <mergeCell ref="F912:H912"/>
    <mergeCell ref="I912:J912"/>
    <mergeCell ref="C885:J885"/>
    <mergeCell ref="C886:J886"/>
    <mergeCell ref="C887:J887"/>
    <mergeCell ref="C888:J888"/>
    <mergeCell ref="B890:L890"/>
    <mergeCell ref="C891:L891"/>
    <mergeCell ref="B879:L879"/>
    <mergeCell ref="C880:J880"/>
    <mergeCell ref="C881:J881"/>
    <mergeCell ref="C882:J882"/>
    <mergeCell ref="C883:J883"/>
    <mergeCell ref="C884:J884"/>
    <mergeCell ref="B865:E865"/>
    <mergeCell ref="K865:L865"/>
    <mergeCell ref="B866:E866"/>
    <mergeCell ref="K866:L866"/>
    <mergeCell ref="B867:E867"/>
    <mergeCell ref="K867:L867"/>
    <mergeCell ref="B862:E862"/>
    <mergeCell ref="K862:L862"/>
    <mergeCell ref="B863:E863"/>
    <mergeCell ref="K863:L863"/>
    <mergeCell ref="B864:E864"/>
    <mergeCell ref="K864:L864"/>
    <mergeCell ref="B859:E859"/>
    <mergeCell ref="K859:L859"/>
    <mergeCell ref="B860:E860"/>
    <mergeCell ref="K860:L860"/>
    <mergeCell ref="B861:E861"/>
    <mergeCell ref="K861:L861"/>
    <mergeCell ref="B855:E855"/>
    <mergeCell ref="K855:L855"/>
    <mergeCell ref="B856:E856"/>
    <mergeCell ref="K856:L856"/>
    <mergeCell ref="B857:E858"/>
    <mergeCell ref="F857:J857"/>
    <mergeCell ref="K857:L858"/>
    <mergeCell ref="B852:E852"/>
    <mergeCell ref="K852:L852"/>
    <mergeCell ref="B853:E853"/>
    <mergeCell ref="K853:L853"/>
    <mergeCell ref="B854:E854"/>
    <mergeCell ref="K854:L854"/>
    <mergeCell ref="B849:E849"/>
    <mergeCell ref="K849:L849"/>
    <mergeCell ref="B850:E850"/>
    <mergeCell ref="K850:L850"/>
    <mergeCell ref="B851:E851"/>
    <mergeCell ref="K851:L851"/>
    <mergeCell ref="J840:K840"/>
    <mergeCell ref="J842:K842"/>
    <mergeCell ref="B846:E847"/>
    <mergeCell ref="F846:J846"/>
    <mergeCell ref="K846:L847"/>
    <mergeCell ref="B848:E848"/>
    <mergeCell ref="K848:L848"/>
    <mergeCell ref="B821:J821"/>
    <mergeCell ref="K821:L821"/>
    <mergeCell ref="B822:J822"/>
    <mergeCell ref="K822:L822"/>
    <mergeCell ref="B823:J823"/>
    <mergeCell ref="K823:L823"/>
    <mergeCell ref="B816:D816"/>
    <mergeCell ref="J816:L816"/>
    <mergeCell ref="B819:J819"/>
    <mergeCell ref="K819:L819"/>
    <mergeCell ref="B820:J820"/>
    <mergeCell ref="K820:L820"/>
    <mergeCell ref="B813:D813"/>
    <mergeCell ref="J813:L813"/>
    <mergeCell ref="B814:D814"/>
    <mergeCell ref="J814:L814"/>
    <mergeCell ref="B815:D815"/>
    <mergeCell ref="J815:L815"/>
    <mergeCell ref="B810:D810"/>
    <mergeCell ref="J810:L810"/>
    <mergeCell ref="B811:D811"/>
    <mergeCell ref="J811:L811"/>
    <mergeCell ref="B812:D812"/>
    <mergeCell ref="J812:L812"/>
    <mergeCell ref="B809:D809"/>
    <mergeCell ref="J809:L809"/>
    <mergeCell ref="C717:F717"/>
    <mergeCell ref="C683:F683"/>
    <mergeCell ref="C684:F684"/>
    <mergeCell ref="C685:F685"/>
    <mergeCell ref="C697:F697"/>
    <mergeCell ref="C698:F698"/>
    <mergeCell ref="C716:F716"/>
    <mergeCell ref="C691:F691"/>
    <mergeCell ref="C692:F692"/>
    <mergeCell ref="C696:F696"/>
    <mergeCell ref="C701:F701"/>
    <mergeCell ref="C703:F703"/>
    <mergeCell ref="C704:F704"/>
    <mergeCell ref="C702:F702"/>
    <mergeCell ref="C705:F705"/>
    <mergeCell ref="C694:F694"/>
    <mergeCell ref="C693:F693"/>
    <mergeCell ref="C695:F695"/>
    <mergeCell ref="C700:F700"/>
    <mergeCell ref="C699:F699"/>
    <mergeCell ref="C712:F712"/>
    <mergeCell ref="C715:F715"/>
    <mergeCell ref="J678:K678"/>
    <mergeCell ref="B680:B681"/>
    <mergeCell ref="C680:F681"/>
    <mergeCell ref="G680:G681"/>
    <mergeCell ref="H680:H681"/>
    <mergeCell ref="I680:I681"/>
    <mergeCell ref="J680:L680"/>
    <mergeCell ref="C657:E657"/>
    <mergeCell ref="C658:E658"/>
    <mergeCell ref="C659:E659"/>
    <mergeCell ref="C660:E660"/>
    <mergeCell ref="C661:E661"/>
    <mergeCell ref="C662:E662"/>
    <mergeCell ref="E645:I645"/>
    <mergeCell ref="C652:E652"/>
    <mergeCell ref="C653:E653"/>
    <mergeCell ref="C654:E654"/>
    <mergeCell ref="C655:E655"/>
    <mergeCell ref="C656:E656"/>
    <mergeCell ref="D639:H639"/>
    <mergeCell ref="D640:H640"/>
    <mergeCell ref="D641:H641"/>
    <mergeCell ref="D642:H642"/>
    <mergeCell ref="D643:H643"/>
    <mergeCell ref="D644:H644"/>
    <mergeCell ref="D629:H629"/>
    <mergeCell ref="D630:H630"/>
    <mergeCell ref="D631:H631"/>
    <mergeCell ref="D632:H632"/>
    <mergeCell ref="E633:I633"/>
    <mergeCell ref="D638:H638"/>
    <mergeCell ref="B582:C593"/>
    <mergeCell ref="D582:K593"/>
    <mergeCell ref="B595:C606"/>
    <mergeCell ref="D595:K606"/>
    <mergeCell ref="B608:C619"/>
    <mergeCell ref="D608:K619"/>
    <mergeCell ref="B563:C563"/>
    <mergeCell ref="D563:E563"/>
    <mergeCell ref="F563:G563"/>
    <mergeCell ref="H563:I563"/>
    <mergeCell ref="J563:K563"/>
    <mergeCell ref="B569:C580"/>
    <mergeCell ref="D569:K580"/>
    <mergeCell ref="B561:C561"/>
    <mergeCell ref="D561:E561"/>
    <mergeCell ref="F561:G561"/>
    <mergeCell ref="H561:I561"/>
    <mergeCell ref="J561:K561"/>
    <mergeCell ref="B562:C562"/>
    <mergeCell ref="D562:E562"/>
    <mergeCell ref="F562:G562"/>
    <mergeCell ref="H562:I562"/>
    <mergeCell ref="J562:K562"/>
    <mergeCell ref="D559:E559"/>
    <mergeCell ref="F559:G559"/>
    <mergeCell ref="H559:I559"/>
    <mergeCell ref="J559:K559"/>
    <mergeCell ref="B560:C560"/>
    <mergeCell ref="D560:E560"/>
    <mergeCell ref="F560:G560"/>
    <mergeCell ref="H560:I560"/>
    <mergeCell ref="J560:K560"/>
    <mergeCell ref="B557:C557"/>
    <mergeCell ref="D557:E557"/>
    <mergeCell ref="F557:G557"/>
    <mergeCell ref="H557:I557"/>
    <mergeCell ref="J557:K557"/>
    <mergeCell ref="D558:E558"/>
    <mergeCell ref="F558:G558"/>
    <mergeCell ref="H558:I558"/>
    <mergeCell ref="J558:K558"/>
    <mergeCell ref="B555:C555"/>
    <mergeCell ref="D555:E555"/>
    <mergeCell ref="F555:G555"/>
    <mergeCell ref="H555:I555"/>
    <mergeCell ref="J555:K555"/>
    <mergeCell ref="B556:C556"/>
    <mergeCell ref="D556:E556"/>
    <mergeCell ref="F556:G556"/>
    <mergeCell ref="H556:I556"/>
    <mergeCell ref="J556:K556"/>
    <mergeCell ref="B553:C553"/>
    <mergeCell ref="D553:E553"/>
    <mergeCell ref="F553:G553"/>
    <mergeCell ref="H553:I553"/>
    <mergeCell ref="J553:K553"/>
    <mergeCell ref="B554:C554"/>
    <mergeCell ref="D554:E554"/>
    <mergeCell ref="F554:G554"/>
    <mergeCell ref="H554:I554"/>
    <mergeCell ref="J554:K554"/>
    <mergeCell ref="D551:E551"/>
    <mergeCell ref="F551:G551"/>
    <mergeCell ref="H551:I551"/>
    <mergeCell ref="J551:K551"/>
    <mergeCell ref="D552:E552"/>
    <mergeCell ref="F552:G552"/>
    <mergeCell ref="H552:I552"/>
    <mergeCell ref="J552:K552"/>
    <mergeCell ref="B549:C549"/>
    <mergeCell ref="D549:E549"/>
    <mergeCell ref="F549:G549"/>
    <mergeCell ref="H549:I549"/>
    <mergeCell ref="J549:K549"/>
    <mergeCell ref="B550:C550"/>
    <mergeCell ref="D550:E550"/>
    <mergeCell ref="F550:G550"/>
    <mergeCell ref="H550:I550"/>
    <mergeCell ref="J550:K550"/>
    <mergeCell ref="B547:C547"/>
    <mergeCell ref="D547:E547"/>
    <mergeCell ref="F547:G547"/>
    <mergeCell ref="H547:I547"/>
    <mergeCell ref="J547:K547"/>
    <mergeCell ref="B548:C548"/>
    <mergeCell ref="D548:E548"/>
    <mergeCell ref="F548:G548"/>
    <mergeCell ref="H548:I548"/>
    <mergeCell ref="J548:K548"/>
    <mergeCell ref="B545:C545"/>
    <mergeCell ref="D545:E545"/>
    <mergeCell ref="F545:G545"/>
    <mergeCell ref="H545:I545"/>
    <mergeCell ref="J545:K545"/>
    <mergeCell ref="B546:C546"/>
    <mergeCell ref="D546:E546"/>
    <mergeCell ref="F546:G546"/>
    <mergeCell ref="H546:I546"/>
    <mergeCell ref="J546:K546"/>
    <mergeCell ref="D543:E543"/>
    <mergeCell ref="F543:G543"/>
    <mergeCell ref="H543:I543"/>
    <mergeCell ref="J543:K543"/>
    <mergeCell ref="D544:E544"/>
    <mergeCell ref="F544:G544"/>
    <mergeCell ref="H544:I544"/>
    <mergeCell ref="J544:K544"/>
    <mergeCell ref="D541:E541"/>
    <mergeCell ref="F541:G541"/>
    <mergeCell ref="H541:I541"/>
    <mergeCell ref="J541:K541"/>
    <mergeCell ref="B542:C542"/>
    <mergeCell ref="D542:E542"/>
    <mergeCell ref="F542:G542"/>
    <mergeCell ref="H542:I542"/>
    <mergeCell ref="J542:K542"/>
    <mergeCell ref="D539:E539"/>
    <mergeCell ref="F539:G539"/>
    <mergeCell ref="H539:I539"/>
    <mergeCell ref="J539:K539"/>
    <mergeCell ref="D540:E540"/>
    <mergeCell ref="F540:G540"/>
    <mergeCell ref="H540:I540"/>
    <mergeCell ref="J540:K540"/>
    <mergeCell ref="B537:C537"/>
    <mergeCell ref="D537:E537"/>
    <mergeCell ref="F537:G537"/>
    <mergeCell ref="H537:I537"/>
    <mergeCell ref="J537:K537"/>
    <mergeCell ref="B538:C538"/>
    <mergeCell ref="D538:E538"/>
    <mergeCell ref="F538:G538"/>
    <mergeCell ref="H538:I538"/>
    <mergeCell ref="J538:K538"/>
    <mergeCell ref="D535:E535"/>
    <mergeCell ref="F535:G535"/>
    <mergeCell ref="H535:I535"/>
    <mergeCell ref="J535:K535"/>
    <mergeCell ref="B536:C536"/>
    <mergeCell ref="D536:E536"/>
    <mergeCell ref="F536:G536"/>
    <mergeCell ref="H536:I536"/>
    <mergeCell ref="J536:K536"/>
    <mergeCell ref="C488:D488"/>
    <mergeCell ref="E488:G488"/>
    <mergeCell ref="C490:D490"/>
    <mergeCell ref="E490:G490"/>
    <mergeCell ref="C492:D492"/>
    <mergeCell ref="E492:G492"/>
    <mergeCell ref="G478:K478"/>
    <mergeCell ref="G480:K480"/>
    <mergeCell ref="G482:K482"/>
    <mergeCell ref="D483:K483"/>
    <mergeCell ref="C487:D487"/>
    <mergeCell ref="E487:G487"/>
    <mergeCell ref="D472:H472"/>
    <mergeCell ref="I472:K472"/>
    <mergeCell ref="D473:H473"/>
    <mergeCell ref="I473:K473"/>
    <mergeCell ref="D474:H474"/>
    <mergeCell ref="I474:K474"/>
    <mergeCell ref="D469:H469"/>
    <mergeCell ref="I469:K469"/>
    <mergeCell ref="D470:H470"/>
    <mergeCell ref="I470:K470"/>
    <mergeCell ref="D471:H471"/>
    <mergeCell ref="I471:K471"/>
    <mergeCell ref="C456:D456"/>
    <mergeCell ref="I456:K456"/>
    <mergeCell ref="D465:I465"/>
    <mergeCell ref="J465:K465"/>
    <mergeCell ref="D468:H468"/>
    <mergeCell ref="I468:K468"/>
    <mergeCell ref="C451:F451"/>
    <mergeCell ref="I451:K451"/>
    <mergeCell ref="C452:F452"/>
    <mergeCell ref="I452:K452"/>
    <mergeCell ref="C455:D455"/>
    <mergeCell ref="I455:K455"/>
    <mergeCell ref="C448:F448"/>
    <mergeCell ref="I448:K448"/>
    <mergeCell ref="C449:F449"/>
    <mergeCell ref="I449:K449"/>
    <mergeCell ref="C450:F450"/>
    <mergeCell ref="I450:K450"/>
    <mergeCell ref="C442:D442"/>
    <mergeCell ref="I442:K442"/>
    <mergeCell ref="C446:F446"/>
    <mergeCell ref="I446:K446"/>
    <mergeCell ref="C447:F447"/>
    <mergeCell ref="I447:K447"/>
    <mergeCell ref="C434:D434"/>
    <mergeCell ref="I434:K434"/>
    <mergeCell ref="C440:D440"/>
    <mergeCell ref="I440:K440"/>
    <mergeCell ref="C441:D441"/>
    <mergeCell ref="I441:K441"/>
    <mergeCell ref="C431:D431"/>
    <mergeCell ref="I431:K431"/>
    <mergeCell ref="C432:D432"/>
    <mergeCell ref="I432:K432"/>
    <mergeCell ref="C433:D433"/>
    <mergeCell ref="I433:K433"/>
    <mergeCell ref="C349:G349"/>
    <mergeCell ref="C375:K375"/>
    <mergeCell ref="C378:G378"/>
    <mergeCell ref="C401:K401"/>
    <mergeCell ref="C404:G404"/>
    <mergeCell ref="C430:D430"/>
    <mergeCell ref="I430:K430"/>
    <mergeCell ref="C268:G268"/>
    <mergeCell ref="C291:K291"/>
    <mergeCell ref="C294:G294"/>
    <mergeCell ref="C320:K320"/>
    <mergeCell ref="C323:G323"/>
    <mergeCell ref="C346:K346"/>
    <mergeCell ref="C211:K211"/>
    <mergeCell ref="C214:G214"/>
    <mergeCell ref="C237:K237"/>
    <mergeCell ref="C240:G240"/>
    <mergeCell ref="C265:K265"/>
    <mergeCell ref="C266:G266"/>
    <mergeCell ref="D102:K102"/>
    <mergeCell ref="D104:K104"/>
    <mergeCell ref="B105:C107"/>
    <mergeCell ref="D108:E108"/>
    <mergeCell ref="D110:K110"/>
    <mergeCell ref="D153:K153"/>
    <mergeCell ref="E89:G89"/>
    <mergeCell ref="H89:K89"/>
    <mergeCell ref="D91:H91"/>
    <mergeCell ref="D93:H93"/>
    <mergeCell ref="E96:G96"/>
    <mergeCell ref="E98:G98"/>
    <mergeCell ref="D77:K77"/>
    <mergeCell ref="B78:C80"/>
    <mergeCell ref="D81:E81"/>
    <mergeCell ref="D83:K83"/>
    <mergeCell ref="D85:K85"/>
    <mergeCell ref="E88:G88"/>
    <mergeCell ref="H88:K88"/>
    <mergeCell ref="B68:F68"/>
    <mergeCell ref="G68:K68"/>
    <mergeCell ref="L69:L70"/>
    <mergeCell ref="B71:F71"/>
    <mergeCell ref="G71:I71"/>
    <mergeCell ref="B73:H73"/>
    <mergeCell ref="I73:K73"/>
    <mergeCell ref="C45:K53"/>
    <mergeCell ref="B59:C60"/>
    <mergeCell ref="D59:K60"/>
    <mergeCell ref="B64:F64"/>
    <mergeCell ref="G64:K64"/>
    <mergeCell ref="B66:F66"/>
    <mergeCell ref="G66:K66"/>
    <mergeCell ref="C40:E40"/>
    <mergeCell ref="F40:K40"/>
    <mergeCell ref="C42:E42"/>
    <mergeCell ref="F42:K42"/>
    <mergeCell ref="C30:E30"/>
    <mergeCell ref="F30:K30"/>
    <mergeCell ref="C32:E32"/>
    <mergeCell ref="F32:K32"/>
    <mergeCell ref="C34:E34"/>
    <mergeCell ref="F34:K34"/>
    <mergeCell ref="C1:L1"/>
    <mergeCell ref="B7:L7"/>
    <mergeCell ref="D11:K11"/>
    <mergeCell ref="D15:K15"/>
    <mergeCell ref="D20:K20"/>
    <mergeCell ref="C28:E28"/>
    <mergeCell ref="F28:K28"/>
    <mergeCell ref="C36:E36"/>
    <mergeCell ref="F36:K36"/>
  </mergeCells>
  <conditionalFormatting sqref="L20">
    <cfRule type="cellIs" dxfId="25" priority="34" stopIfTrue="1" operator="equal">
      <formula>0</formula>
    </cfRule>
  </conditionalFormatting>
  <conditionalFormatting sqref="L11 L15">
    <cfRule type="expression" dxfId="24" priority="35" stopIfTrue="1">
      <formula>ISERROR(L11)</formula>
    </cfRule>
  </conditionalFormatting>
  <conditionalFormatting sqref="K3">
    <cfRule type="cellIs" dxfId="23" priority="33" operator="equal">
      <formula>""</formula>
    </cfRule>
  </conditionalFormatting>
  <conditionalFormatting sqref="D11:K11">
    <cfRule type="cellIs" dxfId="22" priority="32" operator="equal">
      <formula>""</formula>
    </cfRule>
  </conditionalFormatting>
  <conditionalFormatting sqref="D15:K15">
    <cfRule type="cellIs" dxfId="21" priority="31" operator="equal">
      <formula>""</formula>
    </cfRule>
  </conditionalFormatting>
  <conditionalFormatting sqref="D20:K20">
    <cfRule type="cellIs" dxfId="20" priority="30" operator="equal">
      <formula>""</formula>
    </cfRule>
  </conditionalFormatting>
  <conditionalFormatting sqref="F657">
    <cfRule type="expression" dxfId="19" priority="18">
      <formula>AND(sector=nonprofit_sector_verification_title,sector_specified&lt;&gt;churches_verification_title)</formula>
    </cfRule>
  </conditionalFormatting>
  <conditionalFormatting sqref="D560:E560">
    <cfRule type="expression" dxfId="18" priority="16">
      <formula>$D$536=""</formula>
    </cfRule>
  </conditionalFormatting>
  <conditionalFormatting sqref="D561:E561">
    <cfRule type="expression" dxfId="17" priority="15">
      <formula>$D$536=""</formula>
    </cfRule>
  </conditionalFormatting>
  <conditionalFormatting sqref="F560:G560">
    <cfRule type="expression" dxfId="16" priority="14">
      <formula>$F$536=""</formula>
    </cfRule>
  </conditionalFormatting>
  <conditionalFormatting sqref="F561:G561">
    <cfRule type="expression" dxfId="15" priority="13">
      <formula>$F$536=""</formula>
    </cfRule>
  </conditionalFormatting>
  <conditionalFormatting sqref="H560:I560">
    <cfRule type="expression" dxfId="14" priority="12">
      <formula>$H$536=""</formula>
    </cfRule>
  </conditionalFormatting>
  <conditionalFormatting sqref="H561:I561">
    <cfRule type="expression" dxfId="13" priority="11">
      <formula>$H$536=""</formula>
    </cfRule>
  </conditionalFormatting>
  <conditionalFormatting sqref="J560:K560">
    <cfRule type="expression" dxfId="12" priority="10">
      <formula>$J$536=""</formula>
    </cfRule>
  </conditionalFormatting>
  <conditionalFormatting sqref="J561:K561">
    <cfRule type="expression" dxfId="11" priority="9">
      <formula>$J$536=""</formula>
    </cfRule>
  </conditionalFormatting>
  <conditionalFormatting sqref="G657">
    <cfRule type="expression" dxfId="10" priority="4">
      <formula>AND(sector=nonprofit_sector_verification_title,sector_specified&lt;&gt;churches_verification_title,partner1_sector=nonprofit_sector_verification_title,partner1_sector_specified&lt;&gt;churches_verification_title,INT(G657)=G657)</formula>
    </cfRule>
  </conditionalFormatting>
  <conditionalFormatting sqref="H657">
    <cfRule type="expression" dxfId="9" priority="3">
      <formula>AND(sector=nonprofit_sector_verification_title,sector_specified&lt;&gt;churches_verification_title,partner2_sector=nonprofit_sector_verification_title,partner2_sector_specified&lt;&gt;churches_verification_title,INT(G657)=G657)</formula>
    </cfRule>
  </conditionalFormatting>
  <conditionalFormatting sqref="I657">
    <cfRule type="expression" dxfId="8" priority="2">
      <formula>AND(sector=nonprofit_sector_verification_title,sector_specified&lt;&gt;churches_verification_title,partner3_sector=nonprofit_sector_verification_title,partner3_sector_specified&lt;&gt;churches_verification_title,INT(H657)=H657)</formula>
    </cfRule>
  </conditionalFormatting>
  <conditionalFormatting sqref="J657">
    <cfRule type="expression" dxfId="7" priority="1">
      <formula>AND(sector=nonprofit_sector_verification_title,sector_specified&lt;&gt;churches_verification_title,partner4_sector=nonprofit_sector_verification_title,partner4_sector_specified&lt;&gt;churches_verification_title,INT(I657)=I657)</formula>
    </cfRule>
  </conditionalFormatting>
  <conditionalFormatting sqref="N20">
    <cfRule type="expression" dxfId="6" priority="38">
      <formula>COUNTIF($D$20,$D$20:$K$22)&gt;1</formula>
    </cfRule>
  </conditionalFormatting>
  <dataValidations count="82">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57" xr:uid="{00000000-0002-0000-0000-000000000000}">
      <formula1>AND(sector=nonprofit_sector_verification_title,sector_specified&lt;&gt;churches_verification_title,partner4_sector=nonprofit_sector_verification_title,partner4_sector_specified&lt;&gt;churches_verification_title,INT(J657)=J657)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57" xr:uid="{00000000-0002-0000-0000-000001000000}">
      <formula1>AND(sector=nonprofit_sector_verification_title,sector_specified&lt;&gt;churches_verification_title,partner3_sector=nonprofit_sector_verification_title,partner3_sector_specified&lt;&gt;churches_verification_title,INT(I657)=I657)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57" xr:uid="{00000000-0002-0000-0000-000002000000}">
      <formula1>AND(sector=nonprofit_sector_verification_title,sector_specified&lt;&gt;churches_verification_title,partner2_sector=nonprofit_sector_verification_title,partner2_sector_specified&lt;&gt;churches_verification_title,INT(H657)=H657)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57" xr:uid="{00000000-0002-0000-0000-000003000000}">
      <formula1>AND(sector=nonprofit_sector_verification_title,sector_specified&lt;&gt;churches_verification_title,partner1_sector=nonprofit_sector_verification_title,partner1_sector_specified&lt;&gt;churches_verification_title,INT(G657)=G657)</formula1>
    </dataValidation>
    <dataValidation type="list" allowBlank="1" showInputMessage="1" showErrorMessage="1" sqref="J678" xr:uid="{00000000-0002-0000-0000-000004000000}">
      <formula1>project_implementation_duration_list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57" xr:uid="{00000000-0002-0000-0000-000005000000}">
      <formula1>AND(sector=nonprofit_sector_verification_title,sector_specified&lt;&gt;churches_verification_title,INT(F657)=F657)</formula1>
    </dataValidation>
    <dataValidation type="custom" showInputMessage="1" showErrorMessage="1" errorTitle="Invalid Entry/Nesprávne zadanie" error="The title of the previous activity has not been defined!_x000a_Názov predchádzajúcej aktivity nebol definovaný!" sqref="C237:K237" xr:uid="{00000000-0002-0000-0000-000006000000}">
      <formula1>C211&lt;&gt;""</formula1>
    </dataValidation>
    <dataValidation type="list" showInputMessage="1" showErrorMessage="1" sqref="I629:I632 I638:I644" xr:uid="{00000000-0002-0000-0000-000007000000}">
      <formula1>yes_question</formula1>
    </dataValidation>
    <dataValidation type="list" showInputMessage="1" showErrorMessage="1" sqref="J539:K539" xr:uid="{00000000-0002-0000-0000-000008000000}">
      <formula1>IF(OR(partner4_sector_specified&lt;&gt;"",partner4_sector_fmo_specified&lt;&gt;""),INDIRECT("fake_range"),sectors)</formula1>
    </dataValidation>
    <dataValidation type="list" showInputMessage="1" showErrorMessage="1" sqref="H539:I539" xr:uid="{00000000-0002-0000-0000-000009000000}">
      <formula1>IF(OR(partner3_sector_specified&lt;&gt;"",partner3_sector_fmo_specified&lt;&gt;""),INDIRECT("fake_range"),sectors)</formula1>
    </dataValidation>
    <dataValidation type="list" showInputMessage="1" showErrorMessage="1" sqref="F539:G539" xr:uid="{00000000-0002-0000-0000-00000A000000}">
      <formula1>IF(OR(partner2_sector_specified&lt;&gt;"",partner2_sector_fmo_specified&lt;&gt;""),INDIRECT("fake_range"),sectors)</formula1>
    </dataValidation>
    <dataValidation showInputMessage="1" showErrorMessage="1" sqref="C489 C491 L682:L717" xr:uid="{00000000-0002-0000-0000-00000B000000}"/>
    <dataValidation type="list" showInputMessage="1" showErrorMessage="1" sqref="C490:D490" xr:uid="{00000000-0002-0000-0000-00000C000000}">
      <formula1>IF($E$490&lt;&gt;"",INDIRECT("fake_range"),Target_Group_List)</formula1>
    </dataValidation>
    <dataValidation type="list" showInputMessage="1" showErrorMessage="1" sqref="C492:D492" xr:uid="{00000000-0002-0000-0000-00000D000000}">
      <formula1>IF($E$492&lt;&gt;"",INDIRECT("fake_range"),Target_Group_List)</formula1>
    </dataValidation>
    <dataValidation type="list" showInputMessage="1" showErrorMessage="1" sqref="D465:I465" xr:uid="{00000000-0002-0000-0000-00000E000000}">
      <formula1>INDIRECT(VLOOKUP(project_sector,project_sectors_table,2,FALSE))</formula1>
    </dataValidation>
    <dataValidation type="list" showInputMessage="1" showErrorMessage="1" sqref="G64:K64" xr:uid="{00000000-0002-0000-0000-00000F000000}">
      <formula1>IF(OR(sector_specified&lt;&gt;"",sector_fmo_specified&lt;&gt;""),INDIRECT("fake_range"),sectors)</formula1>
    </dataValidation>
    <dataValidation type="list" showInputMessage="1" showErrorMessage="1" sqref="F28:K28" xr:uid="{00000000-0002-0000-0000-000010000000}">
      <formula1>IF(district&lt;&gt;"",INDIRECT("fake_range"),regions)</formula1>
    </dataValidation>
    <dataValidation type="list" showInputMessage="1" showErrorMessage="1" sqref="D20:K20 C214:G214 C240:G240 C268:G268 C294:G294 C323:G323 C349:G349 C378:G378 C404:G404" xr:uid="{00000000-0002-0000-0000-000011000000}">
      <formula1>INDIRECT(VLOOKUP(programme_outcome,outcomes_table,2,FALSE))</formula1>
    </dataValidation>
    <dataValidation type="list" allowBlank="1" showInputMessage="1" showErrorMessage="1" sqref="I718" xr:uid="{00000000-0002-0000-0000-000012000000}">
      <formula1>milestones_importance</formula1>
    </dataValidation>
    <dataValidation type="list" allowBlank="1" showInputMessage="1" showErrorMessage="1" sqref="H718" xr:uid="{00000000-0002-0000-0000-000013000000}">
      <formula1>milestones_classification</formula1>
    </dataValidation>
    <dataValidation type="list" allowBlank="1" showInputMessage="1" showErrorMessage="1" sqref="G718" xr:uid="{00000000-0002-0000-0000-000014000000}">
      <formula1>Activities_Validation_List</formula1>
    </dataValidation>
    <dataValidation type="whole" allowBlank="1" showInputMessage="1" showErrorMessage="1" errorTitle="Invalid Entry/Nesprávne zadanie" error="Only integers allowed._x000a_Povolené sú len celé čísla." sqref="F656:J656 F658:J659" xr:uid="{00000000-0002-0000-0000-000015000000}">
      <formula1>0</formula1>
      <formula2>10000000</formula2>
    </dataValidation>
    <dataValidation type="list" showInputMessage="1" showErrorMessage="1" sqref="C441:D442" xr:uid="{00000000-0002-0000-0000-000016000000}">
      <formula1>INDIRECT("indicators_"&amp;programme_abbreviation&amp;"_OTCB")</formula1>
    </dataValidation>
    <dataValidation type="list" showInputMessage="1" showErrorMessage="1" sqref="F42:K42" xr:uid="{00000000-0002-0000-0000-000017000000}">
      <formula1>INDIRECT(VLOOKUP(region_seat,regions_table,2,FALSE))</formula1>
    </dataValidation>
    <dataValidation type="list" showInputMessage="1" showErrorMessage="1" sqref="G482:K482" xr:uid="{00000000-0002-0000-0000-000018000000}">
      <formula1>INDIRECT(VLOOKUP(academic_field,academic_fields_table,2,FALSE))</formula1>
    </dataValidation>
    <dataValidation type="list" showInputMessage="1" showErrorMessage="1" sqref="G480:K480" xr:uid="{00000000-0002-0000-0000-000019000000}">
      <formula1>IF(academic_discipline&lt;&gt;"",INDIRECT("fake_range"),academic_fields)</formula1>
    </dataValidation>
    <dataValidation type="list" showInputMessage="1" showErrorMessage="1" sqref="F655:J655" xr:uid="{00000000-0002-0000-0000-00001A000000}">
      <formula1>indirect_costs_methods</formula1>
    </dataValidation>
    <dataValidation type="list" allowBlank="1" showInputMessage="1" showErrorMessage="1" sqref="J718:K718" xr:uid="{00000000-0002-0000-0000-00001B000000}">
      <formula1>milestones_expected_dates</formula1>
    </dataValidation>
    <dataValidation type="list" showInputMessage="1" showErrorMessage="1" sqref="I810:I816" xr:uid="{00000000-0002-0000-0000-00001C000000}">
      <formula1>risk_response</formula1>
    </dataValidation>
    <dataValidation type="list" showInputMessage="1" showErrorMessage="1" sqref="G810:G816" xr:uid="{00000000-0002-0000-0000-00001D000000}">
      <formula1>risk_impact</formula1>
    </dataValidation>
    <dataValidation type="list" showInputMessage="1" showErrorMessage="1" sqref="F810:F816" xr:uid="{00000000-0002-0000-0000-00001E000000}">
      <formula1>risk_likelihood</formula1>
    </dataValidation>
    <dataValidation type="list" showInputMessage="1" showErrorMessage="1" sqref="E810:E816" xr:uid="{00000000-0002-0000-0000-00001F000000}">
      <formula1>risk_type</formula1>
    </dataValidation>
    <dataValidation type="list" showInputMessage="1" showErrorMessage="1" sqref="D11:K11" xr:uid="{00000000-0002-0000-0000-000020000000}">
      <formula1>IF(programme_outcome="",Programmes,INDIRECT("fake_range"))</formula1>
    </dataValidation>
    <dataValidation type="list" showInputMessage="1" showErrorMessage="1" sqref="E492:G492" xr:uid="{00000000-0002-0000-0000-000021000000}">
      <formula1>INDIRECT(VLOOKUP(TG_category3,target_groups_table,2,FALSE))</formula1>
    </dataValidation>
    <dataValidation type="list" showInputMessage="1" showErrorMessage="1" sqref="E490:G490" xr:uid="{00000000-0002-0000-0000-000022000000}">
      <formula1>INDIRECT(VLOOKUP(TG_category2,target_groups_table,2,FALSE))</formula1>
    </dataValidation>
    <dataValidation type="list" showInputMessage="1" showErrorMessage="1" sqref="E488:G488" xr:uid="{00000000-0002-0000-0000-000023000000}">
      <formula1>INDIRECT(VLOOKUP(TG_category1,target_groups_table,2,FALSE))</formula1>
    </dataValidation>
    <dataValidation type="list" showInputMessage="1" showErrorMessage="1" sqref="D563:K563" xr:uid="{00000000-0002-0000-0000-000024000000}">
      <formula1>partnership_status</formula1>
    </dataValidation>
    <dataValidation type="list" showInputMessage="1" showErrorMessage="1" sqref="D562:K562" xr:uid="{00000000-0002-0000-0000-000025000000}">
      <formula1>Types_Of_Financing</formula1>
    </dataValidation>
    <dataValidation type="list" showInputMessage="1" showErrorMessage="1" sqref="D549:K549" xr:uid="{00000000-0002-0000-0000-000026000000}">
      <formula1>Countries</formula1>
    </dataValidation>
    <dataValidation type="list" showInputMessage="1" showErrorMessage="1" sqref="D15:K15" xr:uid="{00000000-0002-0000-0000-000027000000}">
      <formula1>outcomes_ACC</formula1>
    </dataValidation>
    <dataValidation type="list" showInputMessage="1" showErrorMessage="1" sqref="C439:D439 C443:D443 C454:D454 C445:D445 C431:D436" xr:uid="{00000000-0002-0000-0000-000028000000}">
      <formula1>INDIRECT(VLOOKUP(programme_outcome,outcomes_table,3,FALSE))</formula1>
    </dataValidation>
    <dataValidation type="list" showInputMessage="1" showErrorMessage="1" sqref="C488:D488" xr:uid="{00000000-0002-0000-0000-000029000000}">
      <formula1>IF($E$488&lt;&gt;"",INDIRECT("fake_range"),Target_Group_List)</formula1>
    </dataValidation>
    <dataValidation type="list" showInputMessage="1" showErrorMessage="1" errorTitle="Nesprávne zadanie" error="Zadajte hodnotu od 1 do 31" sqref="H951 D951" xr:uid="{00000000-0002-0000-0000-00002A000000}">
      <formula1>"1,2,3,4,5,6,7,8,9,10,11,12,13,14,15,16,17,18,19,20,21,22,23,24,25,26,27,28,29,30,31"</formula1>
    </dataValidation>
    <dataValidation type="list" showInputMessage="1" showErrorMessage="1" errorTitle="Nesprávne zadanie" error="Zadajte číslo od 1 do 12_x000a_" sqref="E951 I951" xr:uid="{00000000-0002-0000-0000-00002B000000}">
      <formula1>"1,2,3,4,5,6,7,8,9,10,11,12"</formula1>
    </dataValidation>
    <dataValidation type="list" showInputMessage="1" showErrorMessage="1" sqref="F951 J951" xr:uid="{00000000-0002-0000-0000-00002C000000}">
      <formula1>"2019,2020,2021,2022,2023"</formula1>
    </dataValidation>
    <dataValidation type="list" showInputMessage="1" showErrorMessage="1" sqref="J542:K542" xr:uid="{00000000-0002-0000-0000-00002D000000}">
      <formula1>INDIRECT(VLOOKUP(partner4_sector,sector_table,2,FALSE))</formula1>
    </dataValidation>
    <dataValidation type="list" showInputMessage="1" showErrorMessage="1" sqref="H542:I542" xr:uid="{00000000-0002-0000-0000-00002E000000}">
      <formula1>INDIRECT(VLOOKUP(partner3_sector,sector_table,2,FALSE))</formula1>
    </dataValidation>
    <dataValidation type="list" showInputMessage="1" showErrorMessage="1" sqref="F542:G542" xr:uid="{00000000-0002-0000-0000-00002F000000}">
      <formula1>INDIRECT(VLOOKUP(partner2_sector,sector_table,2,FALSE))</formula1>
    </dataValidation>
    <dataValidation type="list" showInputMessage="1" showErrorMessage="1" sqref="D542:E542" xr:uid="{00000000-0002-0000-0000-000030000000}">
      <formula1>INDIRECT(VLOOKUP(partner1_sector,sector_table,2,FALSE))</formula1>
    </dataValidation>
    <dataValidation type="list" showInputMessage="1" showErrorMessage="1" sqref="J540:K540" xr:uid="{00000000-0002-0000-0000-000031000000}">
      <formula1>INDIRECT(VLOOKUP(partner4_sector,sector_table,3,FALSE))</formula1>
    </dataValidation>
    <dataValidation type="list" showInputMessage="1" showErrorMessage="1" sqref="H540:I540" xr:uid="{00000000-0002-0000-0000-000032000000}">
      <formula1>INDIRECT(VLOOKUP(partner3_sector,sector_table,3,FALSE))</formula1>
    </dataValidation>
    <dataValidation type="list" showInputMessage="1" showErrorMessage="1" sqref="F540:G540" xr:uid="{00000000-0002-0000-0000-000033000000}">
      <formula1>INDIRECT(VLOOKUP(partner2_sector,sector_table,3,FALSE))</formula1>
    </dataValidation>
    <dataValidation type="list" showInputMessage="1" showErrorMessage="1" sqref="D540:E540" xr:uid="{00000000-0002-0000-0000-000034000000}">
      <formula1>INDIRECT(VLOOKUP(partner1_sector,sector_table,3,FALSE))</formula1>
    </dataValidation>
    <dataValidation type="list" allowBlank="1" showInputMessage="1" showErrorMessage="1" sqref="F439 F454 F445 F443 F435:F436" xr:uid="{00000000-0002-0000-0000-000035000000}">
      <formula1>"indicator_level"</formula1>
    </dataValidation>
    <dataValidation type="list" allowBlank="1" showInputMessage="1" showErrorMessage="1" sqref="E439 E454 E445 E443 E435:E436" xr:uid="{00000000-0002-0000-0000-000036000000}">
      <formula1>indicator_type</formula1>
    </dataValidation>
    <dataValidation type="list" showInputMessage="1" showErrorMessage="1" sqref="C465" xr:uid="{00000000-0002-0000-0000-000037000000}">
      <formula1>IF(project_sector_specified&lt;&gt;"",INDIRECT("fake_range"),project_sectors)</formula1>
    </dataValidation>
    <dataValidation type="list" allowBlank="1" showInputMessage="1" showErrorMessage="1" sqref="D89" xr:uid="{00000000-0002-0000-0000-000038000000}">
      <formula1>"Ms,Mr"</formula1>
    </dataValidation>
    <dataValidation type="list" showInputMessage="1" showErrorMessage="1" errorTitle="Neprávne IČO" error="IČO musí obsahovať najmenej 6 a najviac 8 číslic." sqref="G71:I71" xr:uid="{00000000-0002-0000-0000-000039000000}">
      <formula1>INDIRECT(VLOOKUP(sector,sector_table,2,FALSE))</formula1>
    </dataValidation>
    <dataValidation type="list" showInputMessage="1" showErrorMessage="1" sqref="D539:E539" xr:uid="{00000000-0002-0000-0000-00003A000000}">
      <formula1>IF(OR(partner1_sector_specified&lt;&gt;"",partner1_sector_fmo_specified&lt;&gt;""),INDIRECT("fake_range"),sectors)</formula1>
    </dataValidation>
    <dataValidation type="list" showInputMessage="1" showErrorMessage="1" sqref="F36:K36 F30:K30 F32:K32 F34:K34" xr:uid="{00000000-0002-0000-0000-00003B000000}">
      <formula1>INDIRECT(VLOOKUP(region,regions_table,2,FALSE))</formula1>
    </dataValidation>
    <dataValidation type="list" showInputMessage="1" showErrorMessage="1" sqref="F40:K40" xr:uid="{00000000-0002-0000-0000-00003C000000}">
      <formula1>IF(district_seat&lt;&gt;"",INDIRECT("fake_range"),regions)</formula1>
    </dataValidation>
    <dataValidation type="list" showInputMessage="1" showErrorMessage="1" sqref="J840:K840 K881:L889 L913:L920 D560:K561" xr:uid="{00000000-0002-0000-0000-00003D000000}">
      <formula1>yes_no_questions</formula1>
    </dataValidation>
    <dataValidation type="list" showInputMessage="1" showErrorMessage="1" sqref="I468:K474" xr:uid="{00000000-0002-0000-0000-00003E000000}">
      <formula1>"main measure,secondary measure"</formula1>
    </dataValidation>
    <dataValidation type="list" showInputMessage="1" showErrorMessage="1" sqref="G478:K478" xr:uid="{00000000-0002-0000-0000-00003F000000}">
      <formula1>research_types</formula1>
    </dataValidation>
    <dataValidation type="list" allowBlank="1" showInputMessage="1" showErrorMessage="1" sqref="E3" xr:uid="{00000000-0002-0000-0000-000040000000}">
      <formula1>"1,2,3,4,5,6,7,8,9,10"</formula1>
    </dataValidation>
    <dataValidation type="list" showInputMessage="1" showErrorMessage="1" errorTitle="Neprávne IČO" error="IČO musí obsahovať najmenej 6 a najviac 8 číslic." sqref="G66:K66" xr:uid="{00000000-0002-0000-0000-000041000000}">
      <formula1>INDIRECT(VLOOKUP(sector,sector_table,3,FALSE))</formula1>
    </dataValidation>
    <dataValidation type="list" allowBlank="1" showInputMessage="1" showErrorMessage="1" sqref="I475:K477 I479:K479 I481:K481" xr:uid="{00000000-0002-0000-0000-000042000000}">
      <formula1>"primárne opatrenie,sekundárne opatrenia"</formula1>
    </dataValidation>
    <dataValidation type="textLength" operator="equal" allowBlank="1" showInputMessage="1" showErrorMessage="1" errorTitle="Nesprávne zadané PSČ" error="Zadajte PSČ s piatimi číslicami, bez medzier (napr. 81370)_x000a_" sqref="D108:E108 D81:E81" xr:uid="{00000000-0002-0000-0000-000043000000}">
      <formula1>5</formula1>
    </dataValidation>
    <dataValidation allowBlank="1" showInputMessage="1" showErrorMessage="1" errorTitle="Nesprávne zadanie" error="Vložte celé číslo" sqref="D106:E106 D79:E79" xr:uid="{00000000-0002-0000-0000-000044000000}"/>
    <dataValidation type="textLength" allowBlank="1" showInputMessage="1" showErrorMessage="1" errorTitle="Neprávne IČO" error="IČO musí obsahovať najmenej 6 a najviac 8 číslic." sqref="I73:K73" xr:uid="{00000000-0002-0000-0000-000045000000}">
      <formula1>6</formula1>
      <formula2>8</formula2>
    </dataValidation>
    <dataValidation type="list" allowBlank="1" showInputMessage="1" showErrorMessage="1" sqref="D92" xr:uid="{00000000-0002-0000-0000-000046000000}">
      <formula1>#REF!</formula1>
    </dataValidation>
    <dataValidation allowBlank="1" showInputMessage="1" showErrorMessage="1" error="Please enter a valid international country code" sqref="D96 D98" xr:uid="{00000000-0002-0000-0000-000047000000}"/>
    <dataValidation type="list" allowBlank="1" showInputMessage="1" showErrorMessage="1" errorTitle="Neprávne IČO" error="IČO musí obsahovať najmenej 6 a najviac 8 číslic." sqref="K71" xr:uid="{00000000-0002-0000-0000-000048000000}">
      <formula1>"international NGO,national NGO,local/regional NGO"</formula1>
    </dataValidation>
    <dataValidation allowBlank="1" showInputMessage="1" showErrorMessage="1" errorTitle="Neprávne IČO" error="IČO musí obsahovať najmenej 6 a najviac 8 číslic." sqref="J71 G68:K68" xr:uid="{00000000-0002-0000-0000-000049000000}"/>
    <dataValidation type="list" showInputMessage="1" showErrorMessage="1" sqref="K819:L823" xr:uid="{00000000-0002-0000-0000-00004A000000}">
      <formula1>Policy_Markers</formula1>
    </dataValidation>
    <dataValidation type="list" allowBlank="1" showInputMessage="1" showErrorMessage="1" sqref="J841:K841" xr:uid="{00000000-0002-0000-0000-00004B000000}">
      <formula1>"áno,nie"</formula1>
    </dataValidation>
    <dataValidation type="textLength" allowBlank="1" showInputMessage="1" showErrorMessage="1" sqref="C824:C836 C877 C842:C845 C152 C531:C532 D158:D203 C753:C767 C738:C751 C723:C736 D210 D216:D233 D236 D242:D259 D270 D264 D272:D288 D298:D314 D296 D290 D325 D319 D327:D343 D351 D345 D374 D380 D400 D406 C770:C806 C897:C908 D213 D239 D267 D293 D322 D348 D377 D403 D353:D369 D382:D398 D408:D425" xr:uid="{00000000-0002-0000-0000-00004C000000}">
      <formula1>0</formula1>
      <formula2>1024</formula2>
    </dataValidation>
    <dataValidation type="list" showInputMessage="1" showErrorMessage="1" sqref="J694 J692 J696 J690 J698 J700 J702 J704 J706 J708 J710 J712 K682:K717" xr:uid="{00000000-0002-0000-0000-00004D000000}">
      <formula1>milestones_completion_dates</formula1>
    </dataValidation>
    <dataValidation type="list" showInputMessage="1" showErrorMessage="1" sqref="J695 J691 J693 J682:J689 J697 J699 J701 J703 J705 J707 J709 J711 J713:J717" xr:uid="{00000000-0002-0000-0000-00004E000000}">
      <formula1>IF(K682&lt;&gt;"",INDIRECT("fake_range"),milestones_start_dates)</formula1>
    </dataValidation>
    <dataValidation type="list" showInputMessage="1" showErrorMessage="1" sqref="I682:I717" xr:uid="{00000000-0002-0000-0000-00004F000000}">
      <formula1>milestones_importance</formula1>
    </dataValidation>
    <dataValidation type="list" showInputMessage="1" showErrorMessage="1" sqref="H682:H717" xr:uid="{00000000-0002-0000-0000-000050000000}">
      <formula1>milestones_classification</formula1>
    </dataValidation>
    <dataValidation type="list" showInputMessage="1" showErrorMessage="1" sqref="G682:G717" xr:uid="{00000000-0002-0000-0000-000051000000}">
      <formula1>Activities_Validation_List</formula1>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r:id="rId1"/>
  <headerFooter alignWithMargins="0">
    <oddHeader>&amp;L&amp;G&amp;C&amp;"Arial,Tučné"APPLICATION FORM&amp;R&amp;G</oddHeader>
    <oddFooter>&amp;CPage &amp;P/&amp;N&amp;R&amp;F</oddFooter>
  </headerFooter>
  <rowBreaks count="25" manualBreakCount="25">
    <brk id="55" max="11" man="1"/>
    <brk id="111" max="16383" man="1"/>
    <brk id="155" max="11" man="1"/>
    <brk id="206" max="16383" man="1"/>
    <brk id="261" max="16383" man="1"/>
    <brk id="317" max="16383" man="1"/>
    <brk id="371" max="16383" man="1"/>
    <brk id="426" max="16383" man="1"/>
    <brk id="436" max="16383" man="1"/>
    <brk id="443" max="16383" man="1"/>
    <brk id="457" max="16383" man="1"/>
    <brk id="504" max="16383" man="1"/>
    <brk id="532" max="16383" man="1"/>
    <brk id="565" max="16383" man="1"/>
    <brk id="621" max="16383" man="1"/>
    <brk id="647" max="16383" man="1"/>
    <brk id="674" max="16383" man="1"/>
    <brk id="721" max="11" man="1"/>
    <brk id="769" max="16383" man="1"/>
    <brk id="808" max="11" man="1"/>
    <brk id="817" max="11" man="1"/>
    <brk id="836" max="16383" man="1"/>
    <brk id="878" max="16383" man="1"/>
    <brk id="909" max="16383" man="1"/>
    <brk id="922" max="11" man="1"/>
  </rowBreaks>
  <drawing r:id="rId2"/>
  <legacyDrawing r:id="rId3"/>
  <legacyDrawingHF r:id="rId4"/>
  <controls>
    <mc:AlternateContent xmlns:mc="http://schemas.openxmlformats.org/markup-compatibility/2006">
      <mc:Choice Requires="x14">
        <control shapeId="3073" r:id="rId5" name="TextBoxA51a">
          <controlPr defaultSize="0" autoLine="0" autoPict="0" r:id="rId6">
            <anchor moveWithCells="1" sizeWithCells="1">
              <from>
                <xdr:col>1</xdr:col>
                <xdr:colOff>209550</xdr:colOff>
                <xdr:row>674</xdr:row>
                <xdr:rowOff>0</xdr:rowOff>
              </from>
              <to>
                <xdr:col>11</xdr:col>
                <xdr:colOff>504825</xdr:colOff>
                <xdr:row>674</xdr:row>
                <xdr:rowOff>0</xdr:rowOff>
              </to>
            </anchor>
          </controlPr>
        </control>
      </mc:Choice>
      <mc:Fallback>
        <control shapeId="3073" r:id="rId5" name="TextBoxA51a"/>
      </mc:Fallback>
    </mc:AlternateContent>
  </control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52000000}">
          <x14:formula1>
            <xm:f>Lists!$BI$2:$BI$7</xm:f>
          </x14:formula1>
          <xm:sqref>K3</xm:sqref>
        </x14:dataValidation>
        <x14:dataValidation type="list" showInputMessage="1" showErrorMessage="1" xr:uid="{00000000-0002-0000-0000-000053000000}">
          <x14:formula1>
            <xm:f>Lists!$J$2:$J$8</xm:f>
          </x14:formula1>
          <xm:sqref>D153:K153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2">
    <pageSetUpPr fitToPage="1"/>
  </sheetPr>
  <dimension ref="A1:P110"/>
  <sheetViews>
    <sheetView showGridLines="0" showZeros="0" view="pageBreakPreview" topLeftCell="B82" zoomScaleNormal="115" zoomScaleSheetLayoutView="100" workbookViewId="0">
      <selection activeCell="I128" sqref="I128"/>
    </sheetView>
  </sheetViews>
  <sheetFormatPr defaultColWidth="9.140625" defaultRowHeight="11.25" x14ac:dyDescent="0.2"/>
  <cols>
    <col min="1" max="1" width="3.140625" style="1" customWidth="1"/>
    <col min="2" max="2" width="26" style="1" customWidth="1"/>
    <col min="3" max="3" width="10.7109375" style="1" customWidth="1"/>
    <col min="4" max="6" width="9.140625" style="1"/>
    <col min="7" max="7" width="19.42578125" style="1" customWidth="1"/>
    <col min="8" max="8" width="10.85546875" style="1" customWidth="1"/>
    <col min="9" max="9" width="18.85546875" style="1" customWidth="1"/>
    <col min="10" max="10" width="9.140625" style="67" customWidth="1"/>
    <col min="11" max="11" width="31.5703125" style="19" customWidth="1"/>
    <col min="12" max="12" width="26.5703125" style="1" customWidth="1"/>
    <col min="13" max="13" width="9.42578125" style="1" bestFit="1" customWidth="1"/>
    <col min="14" max="16384" width="9.140625" style="1"/>
  </cols>
  <sheetData>
    <row r="1" spans="1:16" s="59" customFormat="1" ht="21" customHeight="1" x14ac:dyDescent="0.2">
      <c r="B1" s="65" t="s">
        <v>946</v>
      </c>
      <c r="C1" s="64"/>
      <c r="D1" s="64"/>
      <c r="E1" s="64"/>
      <c r="F1" s="64"/>
      <c r="G1" s="64"/>
      <c r="H1" s="64"/>
      <c r="I1" s="64"/>
      <c r="J1" s="64"/>
      <c r="K1" s="64"/>
      <c r="L1" s="63"/>
      <c r="M1" s="63"/>
      <c r="N1" s="63"/>
      <c r="O1" s="63"/>
      <c r="P1" s="63"/>
    </row>
    <row r="2" spans="1:16" s="62" customFormat="1" ht="9.75" customHeight="1" x14ac:dyDescent="0.2">
      <c r="A2" s="130"/>
      <c r="B2" s="131" t="s">
        <v>747</v>
      </c>
      <c r="C2" s="132" t="e">
        <f>applicant_name</f>
        <v>#REF!</v>
      </c>
      <c r="D2" s="131"/>
      <c r="E2" s="131"/>
      <c r="F2" s="131"/>
      <c r="G2" s="133"/>
      <c r="H2" s="132"/>
      <c r="I2" s="132" t="s">
        <v>947</v>
      </c>
      <c r="J2" s="134">
        <f>SUM(Amount_Column)</f>
        <v>1473695</v>
      </c>
      <c r="K2" s="141"/>
      <c r="L2" s="61"/>
      <c r="M2" s="61"/>
      <c r="N2" s="61"/>
      <c r="O2" s="61"/>
      <c r="P2" s="61"/>
    </row>
    <row r="3" spans="1:16" s="62" customFormat="1" ht="9.75" customHeight="1" x14ac:dyDescent="0.2">
      <c r="A3" s="135"/>
      <c r="B3" s="60" t="s">
        <v>874</v>
      </c>
      <c r="C3" s="62" t="e">
        <f>partner1_name</f>
        <v>#REF!</v>
      </c>
      <c r="D3" s="60"/>
      <c r="E3" s="60"/>
      <c r="F3" s="60"/>
      <c r="H3" s="61"/>
      <c r="I3" s="61" t="s">
        <v>748</v>
      </c>
      <c r="J3" s="129" t="e">
        <f>amount_indirect_costs</f>
        <v>#REF!</v>
      </c>
      <c r="K3" s="142"/>
      <c r="L3" s="61"/>
      <c r="M3" s="61"/>
      <c r="N3" s="61"/>
      <c r="O3" s="61"/>
      <c r="P3" s="61"/>
    </row>
    <row r="4" spans="1:16" s="62" customFormat="1" ht="9.75" customHeight="1" x14ac:dyDescent="0.2">
      <c r="A4" s="135"/>
      <c r="B4" s="60" t="s">
        <v>873</v>
      </c>
      <c r="C4" s="62" t="e">
        <f>partner2_name</f>
        <v>#REF!</v>
      </c>
      <c r="D4" s="60"/>
      <c r="E4" s="60"/>
      <c r="F4" s="60"/>
      <c r="H4" s="61"/>
      <c r="I4" s="61" t="s">
        <v>749</v>
      </c>
      <c r="J4" s="129" t="e">
        <f>reserve_total</f>
        <v>#REF!</v>
      </c>
      <c r="K4" s="142"/>
      <c r="L4" s="61"/>
      <c r="M4" s="61"/>
      <c r="N4" s="61"/>
      <c r="O4" s="61"/>
      <c r="P4" s="61"/>
    </row>
    <row r="5" spans="1:16" s="62" customFormat="1" ht="9.75" customHeight="1" x14ac:dyDescent="0.2">
      <c r="A5" s="135"/>
      <c r="B5" s="60" t="s">
        <v>872</v>
      </c>
      <c r="C5" s="62" t="e">
        <f>partner3_name</f>
        <v>#REF!</v>
      </c>
      <c r="D5" s="60"/>
      <c r="E5" s="60"/>
      <c r="F5" s="60"/>
      <c r="H5" s="61"/>
      <c r="I5" s="61" t="s">
        <v>750</v>
      </c>
      <c r="J5" s="129" t="e">
        <f>in_kind_total</f>
        <v>#REF!</v>
      </c>
      <c r="K5" s="142"/>
      <c r="L5" s="61"/>
      <c r="M5" s="61"/>
      <c r="N5" s="61"/>
      <c r="O5" s="61"/>
      <c r="P5" s="61"/>
    </row>
    <row r="6" spans="1:16" s="62" customFormat="1" ht="9.75" customHeight="1" x14ac:dyDescent="0.2">
      <c r="A6" s="136"/>
      <c r="B6" s="137" t="s">
        <v>871</v>
      </c>
      <c r="C6" s="62" t="e">
        <f>partner4_name</f>
        <v>#REF!</v>
      </c>
      <c r="D6" s="137"/>
      <c r="E6" s="137"/>
      <c r="F6" s="137"/>
      <c r="G6" s="139"/>
      <c r="H6" s="138"/>
      <c r="I6" s="138" t="s">
        <v>751</v>
      </c>
      <c r="J6" s="140" t="e">
        <f>SUM(J2:J5)</f>
        <v>#REF!</v>
      </c>
      <c r="K6" s="143"/>
      <c r="L6" s="61"/>
      <c r="M6" s="61"/>
      <c r="N6" s="61"/>
      <c r="O6" s="61"/>
      <c r="P6" s="61"/>
    </row>
    <row r="7" spans="1:16" s="62" customFormat="1" ht="15" customHeight="1" x14ac:dyDescent="0.2">
      <c r="C7" s="133"/>
      <c r="D7" s="60"/>
      <c r="E7" s="60"/>
      <c r="F7" s="60"/>
      <c r="H7" s="61"/>
      <c r="I7" s="61"/>
      <c r="J7" s="66"/>
      <c r="K7" s="61"/>
      <c r="L7" s="61"/>
      <c r="M7" s="61"/>
      <c r="N7" s="61"/>
      <c r="O7" s="61"/>
      <c r="P7" s="61"/>
    </row>
    <row r="8" spans="1:16" s="62" customFormat="1" ht="4.5" customHeight="1" x14ac:dyDescent="0.2">
      <c r="B8" s="60"/>
      <c r="C8" s="61"/>
      <c r="D8" s="60"/>
      <c r="E8" s="60"/>
      <c r="F8" s="60"/>
      <c r="H8" s="61"/>
      <c r="I8" s="61"/>
      <c r="J8" s="66"/>
      <c r="K8" s="61"/>
      <c r="L8" s="61"/>
      <c r="M8" s="61"/>
      <c r="N8" s="61"/>
      <c r="O8" s="61"/>
      <c r="P8" s="61"/>
    </row>
    <row r="9" spans="1:16" ht="22.5" x14ac:dyDescent="0.2">
      <c r="A9" s="18"/>
      <c r="B9" s="20" t="s">
        <v>472</v>
      </c>
      <c r="C9" s="21" t="s">
        <v>252</v>
      </c>
      <c r="D9" s="21" t="s">
        <v>473</v>
      </c>
      <c r="E9" s="21" t="s">
        <v>474</v>
      </c>
      <c r="F9" s="21" t="s">
        <v>475</v>
      </c>
      <c r="G9" s="21" t="s">
        <v>530</v>
      </c>
      <c r="H9" s="21" t="s">
        <v>476</v>
      </c>
      <c r="I9" s="21" t="s">
        <v>925</v>
      </c>
      <c r="J9" s="21" t="s">
        <v>477</v>
      </c>
      <c r="K9" s="21" t="s">
        <v>478</v>
      </c>
      <c r="L9" s="207" t="s">
        <v>870</v>
      </c>
    </row>
    <row r="10" spans="1:16" ht="22.5" x14ac:dyDescent="0.2">
      <c r="A10" s="22">
        <v>1</v>
      </c>
      <c r="B10" s="68" t="s">
        <v>1129</v>
      </c>
      <c r="C10" s="69" t="s">
        <v>1183</v>
      </c>
      <c r="D10" s="69">
        <v>1</v>
      </c>
      <c r="E10" s="69">
        <v>151200</v>
      </c>
      <c r="F10" s="128">
        <f>D10*E10</f>
        <v>151200</v>
      </c>
      <c r="G10" s="69" t="s">
        <v>466</v>
      </c>
      <c r="H10" s="68" t="s">
        <v>500</v>
      </c>
      <c r="I10" s="69" t="s">
        <v>463</v>
      </c>
      <c r="J10" s="69" t="s">
        <v>37</v>
      </c>
      <c r="K10" s="69" t="s">
        <v>1157</v>
      </c>
      <c r="L10" s="1" t="str">
        <f t="shared" ref="L10:L41" si="0">IF(H10="","",IF(COUNTIF(list_of_activities_filtered,H10)=0,"Activity not defined!/Aktivita nie je definovaná",VLOOKUP(H10,list_of_activities_table,2,FALSE)))</f>
        <v>Activity not defined!/Aktivita nie je definovaná</v>
      </c>
    </row>
    <row r="11" spans="1:16" ht="33.75" x14ac:dyDescent="0.2">
      <c r="A11" s="22">
        <v>2</v>
      </c>
      <c r="B11" s="68" t="s">
        <v>1185</v>
      </c>
      <c r="C11" s="69" t="s">
        <v>1211</v>
      </c>
      <c r="D11" s="69">
        <v>1</v>
      </c>
      <c r="E11" s="332">
        <f>618543-14069-3098+3760</f>
        <v>605136</v>
      </c>
      <c r="F11" s="328">
        <f>E11</f>
        <v>605136</v>
      </c>
      <c r="G11" s="69" t="s">
        <v>466</v>
      </c>
      <c r="H11" s="68" t="s">
        <v>501</v>
      </c>
      <c r="I11" s="69" t="s">
        <v>771</v>
      </c>
      <c r="J11" s="69" t="s">
        <v>37</v>
      </c>
      <c r="K11" s="329" t="s">
        <v>1199</v>
      </c>
      <c r="L11" s="1" t="str">
        <f t="shared" si="0"/>
        <v>Activity not defined!/Aktivita nie je definovaná</v>
      </c>
    </row>
    <row r="12" spans="1:16" ht="33.75" x14ac:dyDescent="0.2">
      <c r="A12" s="22">
        <v>3</v>
      </c>
      <c r="B12" s="68" t="s">
        <v>1186</v>
      </c>
      <c r="C12" s="69" t="s">
        <v>1182</v>
      </c>
      <c r="D12" s="69">
        <v>1</v>
      </c>
      <c r="E12" s="332">
        <v>211514</v>
      </c>
      <c r="F12" s="128">
        <f t="shared" ref="F12:F29" si="1">D12*E12</f>
        <v>211514</v>
      </c>
      <c r="G12" s="69" t="s">
        <v>466</v>
      </c>
      <c r="H12" s="68" t="s">
        <v>501</v>
      </c>
      <c r="I12" s="69" t="s">
        <v>771</v>
      </c>
      <c r="J12" s="69" t="s">
        <v>37</v>
      </c>
      <c r="K12" s="329" t="s">
        <v>1198</v>
      </c>
      <c r="L12" s="1" t="str">
        <f t="shared" si="0"/>
        <v>Activity not defined!/Aktivita nie je definovaná</v>
      </c>
    </row>
    <row r="13" spans="1:16" ht="33.75" x14ac:dyDescent="0.2">
      <c r="A13" s="22">
        <v>4</v>
      </c>
      <c r="B13" s="68" t="s">
        <v>1187</v>
      </c>
      <c r="C13" s="69" t="s">
        <v>1182</v>
      </c>
      <c r="D13" s="69">
        <v>1</v>
      </c>
      <c r="E13" s="69">
        <v>1732</v>
      </c>
      <c r="F13" s="128">
        <f t="shared" si="1"/>
        <v>1732</v>
      </c>
      <c r="G13" s="69" t="s">
        <v>466</v>
      </c>
      <c r="H13" s="68" t="s">
        <v>501</v>
      </c>
      <c r="I13" s="69" t="s">
        <v>771</v>
      </c>
      <c r="J13" s="69" t="s">
        <v>37</v>
      </c>
      <c r="K13" s="329" t="s">
        <v>1206</v>
      </c>
      <c r="L13" s="1" t="str">
        <f t="shared" si="0"/>
        <v>Activity not defined!/Aktivita nie je definovaná</v>
      </c>
    </row>
    <row r="14" spans="1:16" ht="22.5" x14ac:dyDescent="0.2">
      <c r="A14" s="22">
        <v>5</v>
      </c>
      <c r="B14" s="68" t="s">
        <v>1171</v>
      </c>
      <c r="C14" s="69" t="s">
        <v>1182</v>
      </c>
      <c r="D14" s="69">
        <v>1</v>
      </c>
      <c r="E14" s="69">
        <f>4772</f>
        <v>4772</v>
      </c>
      <c r="F14" s="128">
        <f t="shared" si="1"/>
        <v>4772</v>
      </c>
      <c r="G14" s="69" t="s">
        <v>466</v>
      </c>
      <c r="H14" s="68" t="s">
        <v>501</v>
      </c>
      <c r="I14" s="69" t="s">
        <v>771</v>
      </c>
      <c r="J14" s="69" t="s">
        <v>37</v>
      </c>
      <c r="K14" s="329" t="s">
        <v>1171</v>
      </c>
      <c r="L14" s="1" t="str">
        <f t="shared" si="0"/>
        <v>Activity not defined!/Aktivita nie je definovaná</v>
      </c>
    </row>
    <row r="15" spans="1:16" ht="22.5" x14ac:dyDescent="0.2">
      <c r="A15" s="22">
        <v>6</v>
      </c>
      <c r="B15" s="68" t="s">
        <v>1172</v>
      </c>
      <c r="C15" s="69" t="s">
        <v>1182</v>
      </c>
      <c r="D15" s="69">
        <v>1</v>
      </c>
      <c r="E15" s="69">
        <f>5585+384*2.5</f>
        <v>6545</v>
      </c>
      <c r="F15" s="128">
        <f t="shared" si="1"/>
        <v>6545</v>
      </c>
      <c r="G15" s="69" t="s">
        <v>466</v>
      </c>
      <c r="H15" s="68" t="s">
        <v>501</v>
      </c>
      <c r="I15" s="69" t="s">
        <v>771</v>
      </c>
      <c r="J15" s="69" t="s">
        <v>37</v>
      </c>
      <c r="K15" s="329" t="s">
        <v>1207</v>
      </c>
      <c r="L15" s="1" t="str">
        <f t="shared" si="0"/>
        <v>Activity not defined!/Aktivita nie je definovaná</v>
      </c>
    </row>
    <row r="16" spans="1:16" ht="22.5" x14ac:dyDescent="0.2">
      <c r="A16" s="22">
        <v>7</v>
      </c>
      <c r="B16" s="68" t="s">
        <v>1173</v>
      </c>
      <c r="C16" s="69" t="s">
        <v>1182</v>
      </c>
      <c r="D16" s="69">
        <v>1</v>
      </c>
      <c r="E16" s="69">
        <v>5856</v>
      </c>
      <c r="F16" s="128">
        <f t="shared" si="1"/>
        <v>5856</v>
      </c>
      <c r="G16" s="69" t="s">
        <v>466</v>
      </c>
      <c r="H16" s="68" t="s">
        <v>501</v>
      </c>
      <c r="I16" s="69" t="s">
        <v>771</v>
      </c>
      <c r="J16" s="69" t="s">
        <v>37</v>
      </c>
      <c r="K16" s="330" t="s">
        <v>1202</v>
      </c>
      <c r="L16" s="1" t="str">
        <f t="shared" si="0"/>
        <v>Activity not defined!/Aktivita nie je definovaná</v>
      </c>
    </row>
    <row r="17" spans="1:12" ht="22.5" x14ac:dyDescent="0.2">
      <c r="A17" s="22">
        <v>8</v>
      </c>
      <c r="B17" s="68" t="s">
        <v>1174</v>
      </c>
      <c r="C17" s="69" t="s">
        <v>1182</v>
      </c>
      <c r="D17" s="69">
        <v>1</v>
      </c>
      <c r="E17" s="332">
        <v>36960</v>
      </c>
      <c r="F17" s="128">
        <f t="shared" si="1"/>
        <v>36960</v>
      </c>
      <c r="G17" s="69" t="s">
        <v>466</v>
      </c>
      <c r="H17" s="68" t="s">
        <v>502</v>
      </c>
      <c r="I17" s="69" t="s">
        <v>771</v>
      </c>
      <c r="J17" s="69" t="s">
        <v>37</v>
      </c>
      <c r="K17" s="330" t="s">
        <v>1196</v>
      </c>
      <c r="L17" s="1" t="str">
        <f t="shared" si="0"/>
        <v>Activity not defined!/Aktivita nie je definovaná</v>
      </c>
    </row>
    <row r="18" spans="1:12" ht="22.5" x14ac:dyDescent="0.2">
      <c r="A18" s="22">
        <v>9</v>
      </c>
      <c r="B18" s="68" t="s">
        <v>1175</v>
      </c>
      <c r="C18" s="69" t="s">
        <v>1182</v>
      </c>
      <c r="D18" s="69">
        <v>1</v>
      </c>
      <c r="E18" s="332">
        <f>181738-E17</f>
        <v>144778</v>
      </c>
      <c r="F18" s="128">
        <f t="shared" si="1"/>
        <v>144778</v>
      </c>
      <c r="G18" s="69" t="s">
        <v>466</v>
      </c>
      <c r="H18" s="68" t="s">
        <v>502</v>
      </c>
      <c r="I18" s="69" t="s">
        <v>771</v>
      </c>
      <c r="J18" s="69" t="s">
        <v>37</v>
      </c>
      <c r="K18" s="330" t="s">
        <v>1197</v>
      </c>
      <c r="L18" s="1" t="str">
        <f t="shared" si="0"/>
        <v>Activity not defined!/Aktivita nie je definovaná</v>
      </c>
    </row>
    <row r="19" spans="1:12" ht="22.5" x14ac:dyDescent="0.2">
      <c r="A19" s="22">
        <v>10</v>
      </c>
      <c r="B19" s="68" t="s">
        <v>1188</v>
      </c>
      <c r="C19" s="69" t="s">
        <v>1183</v>
      </c>
      <c r="D19" s="69">
        <v>1</v>
      </c>
      <c r="E19" s="69">
        <v>27990</v>
      </c>
      <c r="F19" s="128">
        <f t="shared" si="1"/>
        <v>27990</v>
      </c>
      <c r="G19" s="69" t="s">
        <v>466</v>
      </c>
      <c r="H19" s="68" t="s">
        <v>503</v>
      </c>
      <c r="I19" s="69" t="s">
        <v>933</v>
      </c>
      <c r="J19" s="69" t="s">
        <v>37</v>
      </c>
      <c r="K19" s="330" t="s">
        <v>1194</v>
      </c>
      <c r="L19" s="1" t="str">
        <f t="shared" si="0"/>
        <v>Activity not defined!/Aktivita nie je definovaná</v>
      </c>
    </row>
    <row r="20" spans="1:12" ht="22.5" x14ac:dyDescent="0.2">
      <c r="A20" s="22">
        <v>11</v>
      </c>
      <c r="B20" s="68" t="s">
        <v>1184</v>
      </c>
      <c r="C20" s="69" t="s">
        <v>1182</v>
      </c>
      <c r="D20" s="69">
        <v>1</v>
      </c>
      <c r="E20" s="69">
        <f>1450+2704</f>
        <v>4154</v>
      </c>
      <c r="F20" s="128">
        <f t="shared" si="1"/>
        <v>4154</v>
      </c>
      <c r="G20" s="69" t="s">
        <v>466</v>
      </c>
      <c r="H20" s="68" t="s">
        <v>503</v>
      </c>
      <c r="I20" s="69" t="s">
        <v>933</v>
      </c>
      <c r="J20" s="69" t="s">
        <v>37</v>
      </c>
      <c r="K20" s="330" t="s">
        <v>1193</v>
      </c>
      <c r="L20" s="1" t="str">
        <f t="shared" si="0"/>
        <v>Activity not defined!/Aktivita nie je definovaná</v>
      </c>
    </row>
    <row r="21" spans="1:12" ht="22.5" x14ac:dyDescent="0.2">
      <c r="A21" s="22">
        <v>12</v>
      </c>
      <c r="B21" s="68" t="s">
        <v>1176</v>
      </c>
      <c r="C21" s="69" t="s">
        <v>1182</v>
      </c>
      <c r="D21" s="69">
        <v>1</v>
      </c>
      <c r="E21" s="69">
        <v>49527</v>
      </c>
      <c r="F21" s="128">
        <f t="shared" si="1"/>
        <v>49527</v>
      </c>
      <c r="G21" s="69" t="s">
        <v>466</v>
      </c>
      <c r="H21" s="68" t="s">
        <v>504</v>
      </c>
      <c r="I21" s="69" t="s">
        <v>771</v>
      </c>
      <c r="J21" s="69" t="s">
        <v>37</v>
      </c>
      <c r="K21" s="330" t="s">
        <v>1195</v>
      </c>
      <c r="L21" s="1" t="str">
        <f t="shared" si="0"/>
        <v>Activity not defined!/Aktivita nie je definovaná</v>
      </c>
    </row>
    <row r="22" spans="1:12" ht="33.75" x14ac:dyDescent="0.2">
      <c r="A22" s="22">
        <v>13</v>
      </c>
      <c r="B22" s="68" t="s">
        <v>1177</v>
      </c>
      <c r="C22" s="69" t="s">
        <v>1182</v>
      </c>
      <c r="D22" s="69">
        <v>1</v>
      </c>
      <c r="E22" s="69">
        <v>37870</v>
      </c>
      <c r="F22" s="128">
        <f t="shared" si="1"/>
        <v>37870</v>
      </c>
      <c r="G22" s="69" t="s">
        <v>466</v>
      </c>
      <c r="H22" s="68" t="s">
        <v>504</v>
      </c>
      <c r="I22" s="69" t="s">
        <v>771</v>
      </c>
      <c r="J22" s="69" t="s">
        <v>37</v>
      </c>
      <c r="K22" s="329" t="s">
        <v>1200</v>
      </c>
      <c r="L22" s="1" t="str">
        <f t="shared" si="0"/>
        <v>Activity not defined!/Aktivita nie je definovaná</v>
      </c>
    </row>
    <row r="23" spans="1:12" ht="22.5" x14ac:dyDescent="0.2">
      <c r="A23" s="22">
        <v>14</v>
      </c>
      <c r="B23" s="68" t="s">
        <v>1178</v>
      </c>
      <c r="C23" s="69" t="s">
        <v>1182</v>
      </c>
      <c r="D23" s="69">
        <v>1</v>
      </c>
      <c r="E23" s="69">
        <v>17200</v>
      </c>
      <c r="F23" s="128">
        <f t="shared" si="1"/>
        <v>17200</v>
      </c>
      <c r="G23" s="69" t="s">
        <v>466</v>
      </c>
      <c r="H23" s="68" t="s">
        <v>505</v>
      </c>
      <c r="I23" s="69" t="s">
        <v>933</v>
      </c>
      <c r="J23" s="69" t="s">
        <v>37</v>
      </c>
      <c r="K23" s="329" t="s">
        <v>1203</v>
      </c>
      <c r="L23" s="1" t="str">
        <f t="shared" si="0"/>
        <v>Activity not defined!/Aktivita nie je definovaná</v>
      </c>
    </row>
    <row r="24" spans="1:12" ht="22.5" x14ac:dyDescent="0.2">
      <c r="A24" s="22">
        <v>15</v>
      </c>
      <c r="B24" s="68" t="s">
        <v>1179</v>
      </c>
      <c r="C24" s="69" t="s">
        <v>1182</v>
      </c>
      <c r="D24" s="69">
        <v>1</v>
      </c>
      <c r="E24" s="69">
        <v>71461</v>
      </c>
      <c r="F24" s="128">
        <f t="shared" si="1"/>
        <v>71461</v>
      </c>
      <c r="G24" s="69" t="s">
        <v>466</v>
      </c>
      <c r="H24" s="68" t="s">
        <v>506</v>
      </c>
      <c r="I24" s="69" t="s">
        <v>771</v>
      </c>
      <c r="J24" s="69" t="s">
        <v>37</v>
      </c>
      <c r="K24" s="330" t="s">
        <v>1204</v>
      </c>
      <c r="L24" s="1" t="str">
        <f t="shared" si="0"/>
        <v>Activity not defined!/Aktivita nie je definovaná</v>
      </c>
    </row>
    <row r="25" spans="1:12" ht="45" x14ac:dyDescent="0.2">
      <c r="A25" s="22">
        <v>16</v>
      </c>
      <c r="B25" s="68" t="s">
        <v>1155</v>
      </c>
      <c r="C25" s="69" t="s">
        <v>1212</v>
      </c>
      <c r="D25" s="69">
        <v>1</v>
      </c>
      <c r="E25" s="69">
        <v>4000</v>
      </c>
      <c r="F25" s="128">
        <f t="shared" si="1"/>
        <v>4000</v>
      </c>
      <c r="G25" s="69" t="s">
        <v>470</v>
      </c>
      <c r="H25" s="68" t="s">
        <v>507</v>
      </c>
      <c r="I25" s="69" t="s">
        <v>462</v>
      </c>
      <c r="J25" s="69" t="s">
        <v>117</v>
      </c>
      <c r="K25" s="330" t="s">
        <v>1201</v>
      </c>
      <c r="L25" s="1" t="str">
        <f t="shared" si="0"/>
        <v>Activity not defined!/Aktivita nie je definovaná</v>
      </c>
    </row>
    <row r="26" spans="1:12" ht="33.75" x14ac:dyDescent="0.2">
      <c r="A26" s="22">
        <v>17</v>
      </c>
      <c r="B26" s="68" t="s">
        <v>1181</v>
      </c>
      <c r="C26" s="69" t="s">
        <v>1182</v>
      </c>
      <c r="D26" s="69">
        <v>1</v>
      </c>
      <c r="E26" s="69">
        <v>2500</v>
      </c>
      <c r="F26" s="128">
        <f t="shared" si="1"/>
        <v>2500</v>
      </c>
      <c r="G26" s="69" t="s">
        <v>466</v>
      </c>
      <c r="H26" s="68" t="s">
        <v>507</v>
      </c>
      <c r="I26" s="69" t="s">
        <v>769</v>
      </c>
      <c r="J26" s="69" t="s">
        <v>37</v>
      </c>
      <c r="K26" s="330" t="s">
        <v>1210</v>
      </c>
      <c r="L26" s="1" t="str">
        <f t="shared" si="0"/>
        <v>Activity not defined!/Aktivita nie je definovaná</v>
      </c>
    </row>
    <row r="27" spans="1:12" ht="33.75" x14ac:dyDescent="0.2">
      <c r="A27" s="22">
        <v>18</v>
      </c>
      <c r="B27" s="68" t="s">
        <v>1180</v>
      </c>
      <c r="C27" s="69" t="s">
        <v>1182</v>
      </c>
      <c r="D27" s="69">
        <v>1</v>
      </c>
      <c r="E27" s="69">
        <v>2500</v>
      </c>
      <c r="F27" s="128">
        <f t="shared" si="1"/>
        <v>2500</v>
      </c>
      <c r="G27" s="69" t="s">
        <v>467</v>
      </c>
      <c r="H27" s="68" t="s">
        <v>507</v>
      </c>
      <c r="I27" s="69" t="s">
        <v>769</v>
      </c>
      <c r="J27" s="69" t="s">
        <v>37</v>
      </c>
      <c r="K27" s="329" t="s">
        <v>1205</v>
      </c>
      <c r="L27" s="1" t="str">
        <f t="shared" si="0"/>
        <v>Activity not defined!/Aktivita nie je definovaná</v>
      </c>
    </row>
    <row r="28" spans="1:12" ht="33.75" x14ac:dyDescent="0.2">
      <c r="A28" s="22">
        <v>19</v>
      </c>
      <c r="B28" s="68" t="s">
        <v>1169</v>
      </c>
      <c r="C28" s="69" t="s">
        <v>1182</v>
      </c>
      <c r="D28" s="69">
        <v>1</v>
      </c>
      <c r="E28" s="69">
        <v>83000</v>
      </c>
      <c r="F28" s="128">
        <f t="shared" si="1"/>
        <v>83000</v>
      </c>
      <c r="G28" s="69" t="s">
        <v>466</v>
      </c>
      <c r="H28" s="68" t="s">
        <v>492</v>
      </c>
      <c r="I28" s="69" t="s">
        <v>463</v>
      </c>
      <c r="J28" s="69" t="s">
        <v>37</v>
      </c>
      <c r="K28" s="69" t="s">
        <v>1158</v>
      </c>
      <c r="L28" s="1" t="str">
        <f t="shared" si="0"/>
        <v>Project Management</v>
      </c>
    </row>
    <row r="29" spans="1:12" ht="22.5" x14ac:dyDescent="0.2">
      <c r="A29" s="22">
        <v>20</v>
      </c>
      <c r="B29" s="68" t="s">
        <v>1156</v>
      </c>
      <c r="C29" s="69" t="s">
        <v>1182</v>
      </c>
      <c r="D29" s="69">
        <v>1</v>
      </c>
      <c r="E29" s="69">
        <v>5000</v>
      </c>
      <c r="F29" s="128">
        <f t="shared" si="1"/>
        <v>5000</v>
      </c>
      <c r="G29" s="69" t="s">
        <v>469</v>
      </c>
      <c r="H29" s="68" t="s">
        <v>492</v>
      </c>
      <c r="I29" s="69" t="s">
        <v>460</v>
      </c>
      <c r="J29" s="69" t="s">
        <v>37</v>
      </c>
      <c r="K29" s="69" t="s">
        <v>1159</v>
      </c>
      <c r="L29" s="1" t="str">
        <f t="shared" si="0"/>
        <v>Project Management</v>
      </c>
    </row>
    <row r="30" spans="1:12" x14ac:dyDescent="0.2">
      <c r="A30" s="22">
        <v>21</v>
      </c>
      <c r="B30" s="68"/>
      <c r="C30" s="69"/>
      <c r="D30" s="69"/>
      <c r="E30" s="69"/>
      <c r="F30" s="128"/>
      <c r="G30" s="69"/>
      <c r="H30" s="68"/>
      <c r="I30" s="69"/>
      <c r="J30" s="69"/>
      <c r="K30" s="69"/>
      <c r="L30" s="1" t="str">
        <f t="shared" si="0"/>
        <v/>
      </c>
    </row>
    <row r="31" spans="1:12" x14ac:dyDescent="0.2">
      <c r="A31" s="22">
        <v>22</v>
      </c>
      <c r="B31" s="68"/>
      <c r="C31" s="69"/>
      <c r="D31" s="69"/>
      <c r="E31" s="69"/>
      <c r="F31" s="128"/>
      <c r="G31" s="69"/>
      <c r="H31" s="68"/>
      <c r="I31" s="69"/>
      <c r="J31" s="69"/>
      <c r="K31" s="69"/>
      <c r="L31" s="1" t="str">
        <f t="shared" si="0"/>
        <v/>
      </c>
    </row>
    <row r="32" spans="1:12" x14ac:dyDescent="0.2">
      <c r="A32" s="22">
        <v>23</v>
      </c>
      <c r="B32" s="68"/>
      <c r="C32" s="69"/>
      <c r="D32" s="69"/>
      <c r="E32" s="69"/>
      <c r="F32" s="128"/>
      <c r="G32" s="69"/>
      <c r="H32" s="68"/>
      <c r="I32" s="69"/>
      <c r="J32" s="69"/>
      <c r="K32" s="69"/>
      <c r="L32" s="1" t="str">
        <f t="shared" si="0"/>
        <v/>
      </c>
    </row>
    <row r="33" spans="1:12" x14ac:dyDescent="0.2">
      <c r="A33" s="22">
        <v>24</v>
      </c>
      <c r="B33" s="68"/>
      <c r="C33" s="69"/>
      <c r="D33" s="69"/>
      <c r="E33" s="69"/>
      <c r="F33" s="128"/>
      <c r="G33" s="69"/>
      <c r="H33" s="68"/>
      <c r="I33" s="69"/>
      <c r="J33" s="69"/>
      <c r="K33" s="69"/>
      <c r="L33" s="1" t="str">
        <f t="shared" si="0"/>
        <v/>
      </c>
    </row>
    <row r="34" spans="1:12" x14ac:dyDescent="0.2">
      <c r="A34" s="22">
        <v>25</v>
      </c>
      <c r="B34" s="68"/>
      <c r="C34" s="69"/>
      <c r="D34" s="69"/>
      <c r="E34" s="69"/>
      <c r="F34" s="128"/>
      <c r="G34" s="69"/>
      <c r="H34" s="68"/>
      <c r="I34" s="69"/>
      <c r="J34" s="69"/>
      <c r="K34" s="69"/>
      <c r="L34" s="1" t="str">
        <f t="shared" si="0"/>
        <v/>
      </c>
    </row>
    <row r="35" spans="1:12" x14ac:dyDescent="0.2">
      <c r="A35" s="22">
        <v>26</v>
      </c>
      <c r="B35" s="68"/>
      <c r="C35" s="69"/>
      <c r="D35" s="69"/>
      <c r="E35" s="69"/>
      <c r="F35" s="128"/>
      <c r="G35" s="69"/>
      <c r="H35" s="68"/>
      <c r="I35" s="69"/>
      <c r="J35" s="69"/>
      <c r="K35" s="69"/>
      <c r="L35" s="1" t="str">
        <f t="shared" si="0"/>
        <v/>
      </c>
    </row>
    <row r="36" spans="1:12" x14ac:dyDescent="0.2">
      <c r="A36" s="22">
        <v>27</v>
      </c>
      <c r="B36" s="68"/>
      <c r="C36" s="69"/>
      <c r="D36" s="69"/>
      <c r="E36" s="69"/>
      <c r="F36" s="128"/>
      <c r="G36" s="69"/>
      <c r="H36" s="68"/>
      <c r="I36" s="69"/>
      <c r="J36" s="69"/>
      <c r="K36" s="69"/>
      <c r="L36" s="1" t="str">
        <f t="shared" si="0"/>
        <v/>
      </c>
    </row>
    <row r="37" spans="1:12" x14ac:dyDescent="0.2">
      <c r="A37" s="22">
        <v>28</v>
      </c>
      <c r="B37" s="68"/>
      <c r="C37" s="69"/>
      <c r="D37" s="69"/>
      <c r="E37" s="69"/>
      <c r="F37" s="128"/>
      <c r="G37" s="69"/>
      <c r="H37" s="68"/>
      <c r="I37" s="69"/>
      <c r="J37" s="69"/>
      <c r="K37" s="69"/>
      <c r="L37" s="1" t="str">
        <f>IF(H42="","",IF(COUNTIF(list_of_activities_filtered,H42)=0,"Activity not defined!/Aktivita nie je definovaná",VLOOKUP(H42,list_of_activities_table,2,FALSE)))</f>
        <v/>
      </c>
    </row>
    <row r="38" spans="1:12" x14ac:dyDescent="0.2">
      <c r="A38" s="22">
        <v>29</v>
      </c>
      <c r="B38" s="68"/>
      <c r="C38" s="69"/>
      <c r="D38" s="69"/>
      <c r="E38" s="69"/>
      <c r="F38" s="128"/>
      <c r="G38" s="69"/>
      <c r="H38" s="68"/>
      <c r="I38" s="69"/>
      <c r="J38" s="69"/>
      <c r="K38" s="69"/>
      <c r="L38" s="1" t="str">
        <f t="shared" si="0"/>
        <v/>
      </c>
    </row>
    <row r="39" spans="1:12" x14ac:dyDescent="0.2">
      <c r="A39" s="22">
        <v>30</v>
      </c>
      <c r="B39" s="68"/>
      <c r="C39" s="69"/>
      <c r="D39" s="69"/>
      <c r="E39" s="69"/>
      <c r="F39" s="128"/>
      <c r="G39" s="69"/>
      <c r="H39" s="68"/>
      <c r="I39" s="69"/>
      <c r="J39" s="69"/>
      <c r="K39" s="69"/>
      <c r="L39" s="1" t="str">
        <f t="shared" si="0"/>
        <v/>
      </c>
    </row>
    <row r="40" spans="1:12" x14ac:dyDescent="0.2">
      <c r="A40" s="22">
        <v>31</v>
      </c>
      <c r="B40" s="68"/>
      <c r="C40" s="69"/>
      <c r="D40" s="69"/>
      <c r="E40" s="69"/>
      <c r="F40" s="128"/>
      <c r="G40" s="69"/>
      <c r="H40" s="68"/>
      <c r="I40" s="69"/>
      <c r="J40" s="69"/>
      <c r="K40" s="69"/>
      <c r="L40" s="1" t="str">
        <f t="shared" si="0"/>
        <v/>
      </c>
    </row>
    <row r="41" spans="1:12" x14ac:dyDescent="0.2">
      <c r="A41" s="22">
        <v>32</v>
      </c>
      <c r="B41" s="68"/>
      <c r="C41" s="69"/>
      <c r="D41" s="69"/>
      <c r="E41" s="69"/>
      <c r="F41" s="128"/>
      <c r="G41" s="69"/>
      <c r="H41" s="68"/>
      <c r="I41" s="69"/>
      <c r="J41" s="69"/>
      <c r="K41" s="69"/>
      <c r="L41" s="1" t="str">
        <f t="shared" si="0"/>
        <v/>
      </c>
    </row>
    <row r="42" spans="1:12" x14ac:dyDescent="0.2">
      <c r="A42" s="22">
        <v>33</v>
      </c>
      <c r="B42" s="68"/>
      <c r="C42" s="69"/>
      <c r="D42" s="69"/>
      <c r="E42" s="69"/>
      <c r="F42" s="128"/>
      <c r="G42" s="69"/>
      <c r="H42" s="68"/>
      <c r="I42" s="69"/>
      <c r="J42" s="69"/>
      <c r="K42" s="69"/>
      <c r="L42" s="1" t="e">
        <f>IF(#REF!="","",IF(COUNTIF(list_of_activities_filtered,#REF!)=0,"Activity not defined!/Aktivita nie je definovaná",VLOOKUP(#REF!,list_of_activities_table,2,FALSE)))</f>
        <v>#REF!</v>
      </c>
    </row>
    <row r="43" spans="1:12" x14ac:dyDescent="0.2">
      <c r="A43" s="22">
        <v>34</v>
      </c>
      <c r="B43" s="68"/>
      <c r="C43" s="69"/>
      <c r="D43" s="69"/>
      <c r="E43" s="69"/>
      <c r="F43" s="128">
        <f t="shared" ref="F43:F77" si="2">D43*E43</f>
        <v>0</v>
      </c>
      <c r="G43" s="69"/>
      <c r="H43" s="68"/>
      <c r="I43" s="69"/>
      <c r="J43" s="69"/>
      <c r="K43" s="69"/>
      <c r="L43" s="1" t="str">
        <f t="shared" ref="L43:L73" si="3">IF(H43="","",IF(COUNTIF(list_of_activities_filtered,H43)=0,"Activity not defined!/Aktivita nie je definovaná",VLOOKUP(H43,list_of_activities_table,2,FALSE)))</f>
        <v/>
      </c>
    </row>
    <row r="44" spans="1:12" x14ac:dyDescent="0.2">
      <c r="A44" s="22">
        <v>35</v>
      </c>
      <c r="B44" s="68"/>
      <c r="C44" s="69"/>
      <c r="D44" s="69"/>
      <c r="E44" s="69"/>
      <c r="F44" s="128">
        <f t="shared" si="2"/>
        <v>0</v>
      </c>
      <c r="G44" s="69"/>
      <c r="H44" s="68"/>
      <c r="I44" s="69"/>
      <c r="J44" s="69"/>
      <c r="K44" s="69"/>
      <c r="L44" s="1" t="str">
        <f t="shared" si="3"/>
        <v/>
      </c>
    </row>
    <row r="45" spans="1:12" x14ac:dyDescent="0.2">
      <c r="A45" s="22">
        <v>36</v>
      </c>
      <c r="B45" s="68"/>
      <c r="C45" s="69"/>
      <c r="D45" s="69"/>
      <c r="E45" s="69"/>
      <c r="F45" s="128">
        <f t="shared" si="2"/>
        <v>0</v>
      </c>
      <c r="G45" s="69"/>
      <c r="H45" s="68"/>
      <c r="I45" s="69"/>
      <c r="J45" s="69"/>
      <c r="K45" s="69"/>
      <c r="L45" s="1" t="str">
        <f t="shared" si="3"/>
        <v/>
      </c>
    </row>
    <row r="46" spans="1:12" x14ac:dyDescent="0.2">
      <c r="A46" s="22">
        <v>37</v>
      </c>
      <c r="B46" s="68"/>
      <c r="C46" s="69"/>
      <c r="D46" s="69"/>
      <c r="E46" s="69"/>
      <c r="F46" s="128">
        <f t="shared" si="2"/>
        <v>0</v>
      </c>
      <c r="G46" s="69"/>
      <c r="H46" s="68"/>
      <c r="I46" s="69"/>
      <c r="J46" s="69"/>
      <c r="K46" s="69"/>
      <c r="L46" s="1" t="str">
        <f t="shared" si="3"/>
        <v/>
      </c>
    </row>
    <row r="47" spans="1:12" x14ac:dyDescent="0.2">
      <c r="A47" s="22">
        <v>38</v>
      </c>
      <c r="B47" s="68"/>
      <c r="C47" s="69"/>
      <c r="D47" s="69"/>
      <c r="E47" s="69"/>
      <c r="F47" s="128">
        <f t="shared" si="2"/>
        <v>0</v>
      </c>
      <c r="G47" s="69"/>
      <c r="H47" s="68"/>
      <c r="I47" s="69"/>
      <c r="J47" s="69"/>
      <c r="K47" s="69"/>
      <c r="L47" s="1" t="str">
        <f t="shared" si="3"/>
        <v/>
      </c>
    </row>
    <row r="48" spans="1:12" x14ac:dyDescent="0.2">
      <c r="A48" s="22">
        <v>39</v>
      </c>
      <c r="B48" s="68"/>
      <c r="C48" s="69"/>
      <c r="D48" s="69"/>
      <c r="E48" s="69"/>
      <c r="F48" s="128">
        <f t="shared" si="2"/>
        <v>0</v>
      </c>
      <c r="G48" s="69"/>
      <c r="H48" s="68"/>
      <c r="I48" s="69"/>
      <c r="J48" s="69"/>
      <c r="K48" s="69"/>
      <c r="L48" s="1" t="str">
        <f t="shared" si="3"/>
        <v/>
      </c>
    </row>
    <row r="49" spans="1:12" x14ac:dyDescent="0.2">
      <c r="A49" s="22">
        <v>40</v>
      </c>
      <c r="B49" s="68"/>
      <c r="C49" s="69"/>
      <c r="D49" s="69"/>
      <c r="E49" s="69"/>
      <c r="F49" s="128">
        <f t="shared" si="2"/>
        <v>0</v>
      </c>
      <c r="G49" s="69"/>
      <c r="H49" s="68"/>
      <c r="I49" s="69"/>
      <c r="J49" s="69"/>
      <c r="K49" s="69"/>
      <c r="L49" s="1" t="str">
        <f t="shared" si="3"/>
        <v/>
      </c>
    </row>
    <row r="50" spans="1:12" x14ac:dyDescent="0.2">
      <c r="A50" s="22">
        <v>41</v>
      </c>
      <c r="B50" s="68"/>
      <c r="C50" s="69"/>
      <c r="D50" s="69"/>
      <c r="E50" s="69"/>
      <c r="F50" s="128">
        <f t="shared" si="2"/>
        <v>0</v>
      </c>
      <c r="G50" s="69"/>
      <c r="H50" s="68"/>
      <c r="I50" s="69"/>
      <c r="J50" s="69"/>
      <c r="K50" s="69"/>
      <c r="L50" s="1" t="str">
        <f t="shared" si="3"/>
        <v/>
      </c>
    </row>
    <row r="51" spans="1:12" x14ac:dyDescent="0.2">
      <c r="A51" s="22">
        <v>42</v>
      </c>
      <c r="B51" s="68"/>
      <c r="C51" s="69"/>
      <c r="D51" s="69"/>
      <c r="E51" s="69"/>
      <c r="F51" s="128">
        <f t="shared" si="2"/>
        <v>0</v>
      </c>
      <c r="G51" s="69"/>
      <c r="H51" s="68"/>
      <c r="I51" s="69"/>
      <c r="J51" s="69"/>
      <c r="K51" s="69"/>
      <c r="L51" s="1" t="str">
        <f t="shared" si="3"/>
        <v/>
      </c>
    </row>
    <row r="52" spans="1:12" x14ac:dyDescent="0.2">
      <c r="A52" s="22">
        <v>43</v>
      </c>
      <c r="B52" s="68"/>
      <c r="C52" s="69"/>
      <c r="D52" s="69"/>
      <c r="E52" s="69"/>
      <c r="F52" s="128">
        <f t="shared" si="2"/>
        <v>0</v>
      </c>
      <c r="G52" s="69"/>
      <c r="H52" s="68"/>
      <c r="I52" s="69"/>
      <c r="J52" s="69"/>
      <c r="K52" s="69"/>
      <c r="L52" s="1" t="str">
        <f t="shared" si="3"/>
        <v/>
      </c>
    </row>
    <row r="53" spans="1:12" x14ac:dyDescent="0.2">
      <c r="A53" s="22">
        <v>44</v>
      </c>
      <c r="B53" s="68"/>
      <c r="C53" s="69"/>
      <c r="D53" s="69"/>
      <c r="E53" s="69"/>
      <c r="F53" s="128">
        <f t="shared" si="2"/>
        <v>0</v>
      </c>
      <c r="G53" s="69"/>
      <c r="H53" s="68"/>
      <c r="I53" s="69"/>
      <c r="J53" s="69"/>
      <c r="K53" s="69"/>
      <c r="L53" s="1" t="str">
        <f t="shared" si="3"/>
        <v/>
      </c>
    </row>
    <row r="54" spans="1:12" x14ac:dyDescent="0.2">
      <c r="A54" s="22">
        <v>45</v>
      </c>
      <c r="B54" s="68"/>
      <c r="C54" s="69"/>
      <c r="D54" s="69"/>
      <c r="E54" s="69"/>
      <c r="F54" s="128">
        <f t="shared" si="2"/>
        <v>0</v>
      </c>
      <c r="G54" s="69"/>
      <c r="H54" s="68"/>
      <c r="I54" s="69"/>
      <c r="J54" s="69"/>
      <c r="K54" s="69"/>
      <c r="L54" s="1" t="str">
        <f t="shared" si="3"/>
        <v/>
      </c>
    </row>
    <row r="55" spans="1:12" x14ac:dyDescent="0.2">
      <c r="A55" s="22">
        <v>46</v>
      </c>
      <c r="B55" s="68"/>
      <c r="C55" s="69"/>
      <c r="D55" s="69"/>
      <c r="E55" s="69"/>
      <c r="F55" s="128">
        <f t="shared" si="2"/>
        <v>0</v>
      </c>
      <c r="G55" s="69"/>
      <c r="H55" s="68"/>
      <c r="I55" s="69"/>
      <c r="J55" s="69"/>
      <c r="K55" s="69"/>
      <c r="L55" s="1" t="str">
        <f t="shared" si="3"/>
        <v/>
      </c>
    </row>
    <row r="56" spans="1:12" x14ac:dyDescent="0.2">
      <c r="A56" s="22">
        <v>47</v>
      </c>
      <c r="B56" s="68"/>
      <c r="C56" s="69"/>
      <c r="D56" s="69"/>
      <c r="E56" s="69"/>
      <c r="F56" s="128">
        <f t="shared" si="2"/>
        <v>0</v>
      </c>
      <c r="G56" s="69"/>
      <c r="H56" s="68"/>
      <c r="I56" s="69"/>
      <c r="J56" s="69"/>
      <c r="K56" s="69"/>
      <c r="L56" s="1" t="str">
        <f t="shared" si="3"/>
        <v/>
      </c>
    </row>
    <row r="57" spans="1:12" x14ac:dyDescent="0.2">
      <c r="A57" s="22">
        <v>48</v>
      </c>
      <c r="B57" s="68"/>
      <c r="C57" s="69"/>
      <c r="D57" s="69"/>
      <c r="E57" s="69"/>
      <c r="F57" s="128">
        <f t="shared" si="2"/>
        <v>0</v>
      </c>
      <c r="G57" s="69"/>
      <c r="H57" s="68"/>
      <c r="I57" s="69"/>
      <c r="J57" s="69"/>
      <c r="K57" s="69"/>
      <c r="L57" s="1" t="str">
        <f t="shared" si="3"/>
        <v/>
      </c>
    </row>
    <row r="58" spans="1:12" x14ac:dyDescent="0.2">
      <c r="A58" s="22">
        <v>49</v>
      </c>
      <c r="B58" s="68"/>
      <c r="C58" s="69"/>
      <c r="D58" s="69"/>
      <c r="E58" s="69"/>
      <c r="F58" s="128">
        <f t="shared" si="2"/>
        <v>0</v>
      </c>
      <c r="G58" s="69"/>
      <c r="H58" s="68"/>
      <c r="I58" s="69"/>
      <c r="J58" s="69"/>
      <c r="K58" s="69"/>
      <c r="L58" s="1" t="str">
        <f t="shared" si="3"/>
        <v/>
      </c>
    </row>
    <row r="59" spans="1:12" x14ac:dyDescent="0.2">
      <c r="A59" s="22">
        <v>50</v>
      </c>
      <c r="B59" s="68"/>
      <c r="C59" s="69"/>
      <c r="D59" s="69"/>
      <c r="E59" s="69"/>
      <c r="F59" s="128">
        <f t="shared" si="2"/>
        <v>0</v>
      </c>
      <c r="G59" s="69"/>
      <c r="H59" s="68"/>
      <c r="I59" s="69"/>
      <c r="J59" s="69"/>
      <c r="K59" s="69"/>
      <c r="L59" s="1" t="str">
        <f t="shared" si="3"/>
        <v/>
      </c>
    </row>
    <row r="60" spans="1:12" x14ac:dyDescent="0.2">
      <c r="A60" s="22">
        <v>51</v>
      </c>
      <c r="B60" s="68"/>
      <c r="C60" s="69"/>
      <c r="D60" s="69"/>
      <c r="E60" s="69"/>
      <c r="F60" s="128">
        <f t="shared" si="2"/>
        <v>0</v>
      </c>
      <c r="G60" s="69"/>
      <c r="H60" s="68"/>
      <c r="I60" s="69"/>
      <c r="J60" s="69"/>
      <c r="K60" s="69"/>
      <c r="L60" s="1" t="str">
        <f t="shared" si="3"/>
        <v/>
      </c>
    </row>
    <row r="61" spans="1:12" x14ac:dyDescent="0.2">
      <c r="A61" s="22">
        <v>52</v>
      </c>
      <c r="B61" s="68"/>
      <c r="C61" s="69"/>
      <c r="D61" s="69"/>
      <c r="E61" s="69"/>
      <c r="F61" s="128">
        <f t="shared" si="2"/>
        <v>0</v>
      </c>
      <c r="G61" s="69"/>
      <c r="H61" s="68"/>
      <c r="I61" s="69"/>
      <c r="J61" s="69"/>
      <c r="K61" s="69"/>
      <c r="L61" s="1" t="str">
        <f t="shared" si="3"/>
        <v/>
      </c>
    </row>
    <row r="62" spans="1:12" x14ac:dyDescent="0.2">
      <c r="A62" s="22">
        <v>53</v>
      </c>
      <c r="B62" s="68"/>
      <c r="C62" s="69"/>
      <c r="D62" s="69"/>
      <c r="E62" s="69"/>
      <c r="F62" s="128">
        <f t="shared" si="2"/>
        <v>0</v>
      </c>
      <c r="G62" s="69"/>
      <c r="H62" s="68"/>
      <c r="I62" s="69"/>
      <c r="J62" s="69"/>
      <c r="K62" s="69"/>
      <c r="L62" s="1" t="str">
        <f t="shared" si="3"/>
        <v/>
      </c>
    </row>
    <row r="63" spans="1:12" x14ac:dyDescent="0.2">
      <c r="A63" s="22">
        <v>54</v>
      </c>
      <c r="B63" s="68"/>
      <c r="C63" s="69"/>
      <c r="D63" s="69"/>
      <c r="E63" s="69"/>
      <c r="F63" s="128">
        <f t="shared" si="2"/>
        <v>0</v>
      </c>
      <c r="G63" s="69"/>
      <c r="H63" s="68"/>
      <c r="I63" s="69"/>
      <c r="J63" s="69"/>
      <c r="K63" s="69"/>
      <c r="L63" s="1" t="str">
        <f t="shared" si="3"/>
        <v/>
      </c>
    </row>
    <row r="64" spans="1:12" x14ac:dyDescent="0.2">
      <c r="A64" s="22">
        <v>55</v>
      </c>
      <c r="B64" s="68"/>
      <c r="C64" s="69"/>
      <c r="D64" s="69"/>
      <c r="E64" s="69"/>
      <c r="F64" s="128">
        <f t="shared" si="2"/>
        <v>0</v>
      </c>
      <c r="G64" s="69"/>
      <c r="H64" s="68"/>
      <c r="I64" s="69"/>
      <c r="J64" s="69"/>
      <c r="K64" s="69"/>
      <c r="L64" s="1" t="str">
        <f t="shared" si="3"/>
        <v/>
      </c>
    </row>
    <row r="65" spans="1:12" x14ac:dyDescent="0.2">
      <c r="A65" s="22">
        <v>56</v>
      </c>
      <c r="B65" s="70"/>
      <c r="C65" s="70"/>
      <c r="D65" s="70"/>
      <c r="E65" s="70"/>
      <c r="F65" s="128">
        <f t="shared" si="2"/>
        <v>0</v>
      </c>
      <c r="G65" s="122"/>
      <c r="H65" s="70"/>
      <c r="I65" s="69"/>
      <c r="J65" s="69"/>
      <c r="K65" s="70"/>
      <c r="L65" s="1" t="str">
        <f t="shared" si="3"/>
        <v/>
      </c>
    </row>
    <row r="66" spans="1:12" x14ac:dyDescent="0.2">
      <c r="A66" s="22">
        <v>57</v>
      </c>
      <c r="B66" s="70"/>
      <c r="C66" s="70"/>
      <c r="D66" s="70"/>
      <c r="E66" s="70"/>
      <c r="F66" s="128">
        <f t="shared" si="2"/>
        <v>0</v>
      </c>
      <c r="G66" s="122"/>
      <c r="H66" s="70"/>
      <c r="I66" s="69"/>
      <c r="J66" s="69"/>
      <c r="K66" s="70"/>
      <c r="L66" s="1" t="str">
        <f t="shared" si="3"/>
        <v/>
      </c>
    </row>
    <row r="67" spans="1:12" x14ac:dyDescent="0.2">
      <c r="A67" s="22">
        <v>58</v>
      </c>
      <c r="B67" s="70"/>
      <c r="C67" s="70"/>
      <c r="D67" s="70"/>
      <c r="E67" s="70"/>
      <c r="F67" s="128">
        <f t="shared" si="2"/>
        <v>0</v>
      </c>
      <c r="G67" s="122"/>
      <c r="H67" s="70"/>
      <c r="I67" s="69"/>
      <c r="J67" s="69"/>
      <c r="K67" s="70"/>
      <c r="L67" s="1" t="str">
        <f t="shared" si="3"/>
        <v/>
      </c>
    </row>
    <row r="68" spans="1:12" x14ac:dyDescent="0.2">
      <c r="A68" s="22">
        <v>59</v>
      </c>
      <c r="B68" s="70"/>
      <c r="C68" s="70"/>
      <c r="D68" s="70"/>
      <c r="E68" s="70"/>
      <c r="F68" s="128">
        <f t="shared" si="2"/>
        <v>0</v>
      </c>
      <c r="G68" s="122"/>
      <c r="H68" s="70"/>
      <c r="I68" s="69"/>
      <c r="J68" s="69"/>
      <c r="K68" s="70"/>
      <c r="L68" s="1" t="str">
        <f t="shared" si="3"/>
        <v/>
      </c>
    </row>
    <row r="69" spans="1:12" x14ac:dyDescent="0.2">
      <c r="A69" s="22">
        <v>60</v>
      </c>
      <c r="B69" s="70"/>
      <c r="C69" s="70"/>
      <c r="D69" s="70"/>
      <c r="E69" s="70"/>
      <c r="F69" s="128">
        <f t="shared" si="2"/>
        <v>0</v>
      </c>
      <c r="G69" s="122"/>
      <c r="H69" s="70"/>
      <c r="I69" s="69"/>
      <c r="J69" s="69"/>
      <c r="K69" s="71"/>
      <c r="L69" s="1" t="str">
        <f t="shared" si="3"/>
        <v/>
      </c>
    </row>
    <row r="70" spans="1:12" x14ac:dyDescent="0.2">
      <c r="A70" s="22">
        <v>61</v>
      </c>
      <c r="B70" s="72"/>
      <c r="C70" s="72"/>
      <c r="D70" s="72"/>
      <c r="E70" s="72"/>
      <c r="F70" s="128">
        <f t="shared" si="2"/>
        <v>0</v>
      </c>
      <c r="G70" s="123"/>
      <c r="H70" s="72"/>
      <c r="I70" s="69"/>
      <c r="J70" s="69"/>
      <c r="K70" s="68"/>
      <c r="L70" s="1" t="str">
        <f t="shared" si="3"/>
        <v/>
      </c>
    </row>
    <row r="71" spans="1:12" x14ac:dyDescent="0.2">
      <c r="A71" s="22">
        <v>62</v>
      </c>
      <c r="B71" s="72"/>
      <c r="C71" s="72"/>
      <c r="D71" s="72"/>
      <c r="E71" s="72"/>
      <c r="F71" s="128">
        <f t="shared" si="2"/>
        <v>0</v>
      </c>
      <c r="G71" s="123"/>
      <c r="H71" s="72"/>
      <c r="I71" s="69"/>
      <c r="J71" s="69"/>
      <c r="K71" s="70"/>
      <c r="L71" s="1" t="str">
        <f t="shared" si="3"/>
        <v/>
      </c>
    </row>
    <row r="72" spans="1:12" x14ac:dyDescent="0.2">
      <c r="A72" s="22">
        <v>63</v>
      </c>
      <c r="B72" s="72"/>
      <c r="C72" s="72"/>
      <c r="D72" s="72"/>
      <c r="E72" s="72"/>
      <c r="F72" s="128">
        <f t="shared" si="2"/>
        <v>0</v>
      </c>
      <c r="G72" s="123"/>
      <c r="H72" s="72"/>
      <c r="I72" s="69"/>
      <c r="J72" s="69"/>
      <c r="K72" s="70"/>
      <c r="L72" s="1" t="str">
        <f t="shared" si="3"/>
        <v/>
      </c>
    </row>
    <row r="73" spans="1:12" x14ac:dyDescent="0.2">
      <c r="A73" s="22">
        <v>64</v>
      </c>
      <c r="B73" s="72"/>
      <c r="C73" s="72"/>
      <c r="D73" s="72"/>
      <c r="E73" s="72"/>
      <c r="F73" s="128">
        <f t="shared" si="2"/>
        <v>0</v>
      </c>
      <c r="G73" s="123"/>
      <c r="H73" s="72"/>
      <c r="I73" s="69"/>
      <c r="J73" s="69"/>
      <c r="K73" s="70"/>
      <c r="L73" s="1" t="str">
        <f t="shared" si="3"/>
        <v/>
      </c>
    </row>
    <row r="74" spans="1:12" x14ac:dyDescent="0.2">
      <c r="A74" s="22">
        <v>65</v>
      </c>
      <c r="B74" s="72"/>
      <c r="C74" s="72"/>
      <c r="D74" s="72"/>
      <c r="E74" s="72"/>
      <c r="F74" s="128">
        <f t="shared" si="2"/>
        <v>0</v>
      </c>
      <c r="G74" s="123"/>
      <c r="H74" s="72"/>
      <c r="I74" s="69"/>
      <c r="J74" s="69"/>
      <c r="K74" s="72"/>
      <c r="L74" s="1" t="str">
        <f t="shared" ref="L74:L109" si="4">IF(H74="","",IF(COUNTIF(list_of_activities_filtered,H74)=0,"Activity not defined!/Aktivita nie je definovaná",VLOOKUP(H74,list_of_activities_table,2,FALSE)))</f>
        <v/>
      </c>
    </row>
    <row r="75" spans="1:12" x14ac:dyDescent="0.2">
      <c r="A75" s="22">
        <v>66</v>
      </c>
      <c r="B75" s="72"/>
      <c r="C75" s="72"/>
      <c r="D75" s="72"/>
      <c r="E75" s="72"/>
      <c r="F75" s="128">
        <f t="shared" si="2"/>
        <v>0</v>
      </c>
      <c r="G75" s="123"/>
      <c r="H75" s="72"/>
      <c r="I75" s="69"/>
      <c r="J75" s="69"/>
      <c r="K75" s="72"/>
      <c r="L75" s="1" t="str">
        <f t="shared" si="4"/>
        <v/>
      </c>
    </row>
    <row r="76" spans="1:12" x14ac:dyDescent="0.2">
      <c r="A76" s="22">
        <v>67</v>
      </c>
      <c r="B76" s="72"/>
      <c r="C76" s="72"/>
      <c r="D76" s="72"/>
      <c r="E76" s="72"/>
      <c r="F76" s="128">
        <f t="shared" si="2"/>
        <v>0</v>
      </c>
      <c r="G76" s="123"/>
      <c r="H76" s="72"/>
      <c r="I76" s="69"/>
      <c r="J76" s="69"/>
      <c r="K76" s="72"/>
      <c r="L76" s="1" t="str">
        <f t="shared" si="4"/>
        <v/>
      </c>
    </row>
    <row r="77" spans="1:12" x14ac:dyDescent="0.2">
      <c r="A77" s="22">
        <v>68</v>
      </c>
      <c r="B77" s="72"/>
      <c r="C77" s="72"/>
      <c r="D77" s="72"/>
      <c r="E77" s="72"/>
      <c r="F77" s="128">
        <f t="shared" si="2"/>
        <v>0</v>
      </c>
      <c r="G77" s="123"/>
      <c r="H77" s="72"/>
      <c r="I77" s="69"/>
      <c r="J77" s="69"/>
      <c r="K77" s="72"/>
      <c r="L77" s="1" t="str">
        <f t="shared" si="4"/>
        <v/>
      </c>
    </row>
    <row r="78" spans="1:12" x14ac:dyDescent="0.2">
      <c r="A78" s="22">
        <v>69</v>
      </c>
      <c r="B78" s="72"/>
      <c r="C78" s="72"/>
      <c r="D78" s="72"/>
      <c r="E78" s="72"/>
      <c r="F78" s="128">
        <f t="shared" ref="F78:F108" si="5">D78*E78</f>
        <v>0</v>
      </c>
      <c r="G78" s="123"/>
      <c r="H78" s="72"/>
      <c r="I78" s="69"/>
      <c r="J78" s="69"/>
      <c r="K78" s="72"/>
      <c r="L78" s="1" t="str">
        <f t="shared" si="4"/>
        <v/>
      </c>
    </row>
    <row r="79" spans="1:12" x14ac:dyDescent="0.2">
      <c r="A79" s="22">
        <v>70</v>
      </c>
      <c r="B79" s="72"/>
      <c r="C79" s="72"/>
      <c r="D79" s="72"/>
      <c r="E79" s="72"/>
      <c r="F79" s="128">
        <f t="shared" si="5"/>
        <v>0</v>
      </c>
      <c r="G79" s="123"/>
      <c r="H79" s="72"/>
      <c r="I79" s="69"/>
      <c r="J79" s="69"/>
      <c r="K79" s="72"/>
      <c r="L79" s="1" t="str">
        <f t="shared" si="4"/>
        <v/>
      </c>
    </row>
    <row r="80" spans="1:12" x14ac:dyDescent="0.2">
      <c r="A80" s="22">
        <v>71</v>
      </c>
      <c r="B80" s="72"/>
      <c r="C80" s="72"/>
      <c r="D80" s="72"/>
      <c r="E80" s="72"/>
      <c r="F80" s="128">
        <f t="shared" si="5"/>
        <v>0</v>
      </c>
      <c r="G80" s="123"/>
      <c r="H80" s="72"/>
      <c r="I80" s="69"/>
      <c r="J80" s="69"/>
      <c r="K80" s="72"/>
      <c r="L80" s="1" t="str">
        <f t="shared" si="4"/>
        <v/>
      </c>
    </row>
    <row r="81" spans="1:12" x14ac:dyDescent="0.2">
      <c r="A81" s="22">
        <v>72</v>
      </c>
      <c r="B81" s="72"/>
      <c r="C81" s="72"/>
      <c r="D81" s="72"/>
      <c r="E81" s="72"/>
      <c r="F81" s="128">
        <f t="shared" si="5"/>
        <v>0</v>
      </c>
      <c r="G81" s="123"/>
      <c r="H81" s="72"/>
      <c r="I81" s="69"/>
      <c r="J81" s="69"/>
      <c r="K81" s="72"/>
      <c r="L81" s="1" t="str">
        <f t="shared" si="4"/>
        <v/>
      </c>
    </row>
    <row r="82" spans="1:12" x14ac:dyDescent="0.2">
      <c r="A82" s="22">
        <v>73</v>
      </c>
      <c r="B82" s="72"/>
      <c r="C82" s="72"/>
      <c r="D82" s="72"/>
      <c r="E82" s="72"/>
      <c r="F82" s="128">
        <f t="shared" si="5"/>
        <v>0</v>
      </c>
      <c r="G82" s="123"/>
      <c r="H82" s="72"/>
      <c r="I82" s="69"/>
      <c r="J82" s="69"/>
      <c r="K82" s="72"/>
      <c r="L82" s="1" t="str">
        <f t="shared" si="4"/>
        <v/>
      </c>
    </row>
    <row r="83" spans="1:12" x14ac:dyDescent="0.2">
      <c r="A83" s="22">
        <v>74</v>
      </c>
      <c r="B83" s="72"/>
      <c r="C83" s="72"/>
      <c r="D83" s="72"/>
      <c r="E83" s="72"/>
      <c r="F83" s="128">
        <f t="shared" si="5"/>
        <v>0</v>
      </c>
      <c r="G83" s="123"/>
      <c r="H83" s="72"/>
      <c r="I83" s="69"/>
      <c r="J83" s="69"/>
      <c r="K83" s="72"/>
      <c r="L83" s="1" t="str">
        <f t="shared" si="4"/>
        <v/>
      </c>
    </row>
    <row r="84" spans="1:12" x14ac:dyDescent="0.2">
      <c r="A84" s="22">
        <v>75</v>
      </c>
      <c r="B84" s="72"/>
      <c r="C84" s="72"/>
      <c r="D84" s="72"/>
      <c r="E84" s="72"/>
      <c r="F84" s="128">
        <f t="shared" si="5"/>
        <v>0</v>
      </c>
      <c r="G84" s="123"/>
      <c r="H84" s="72"/>
      <c r="I84" s="69"/>
      <c r="J84" s="69"/>
      <c r="K84" s="72"/>
      <c r="L84" s="1" t="str">
        <f t="shared" si="4"/>
        <v/>
      </c>
    </row>
    <row r="85" spans="1:12" x14ac:dyDescent="0.2">
      <c r="A85" s="22">
        <v>76</v>
      </c>
      <c r="B85" s="72"/>
      <c r="C85" s="72"/>
      <c r="D85" s="72"/>
      <c r="E85" s="72"/>
      <c r="F85" s="128">
        <f t="shared" si="5"/>
        <v>0</v>
      </c>
      <c r="G85" s="123"/>
      <c r="H85" s="72"/>
      <c r="I85" s="69"/>
      <c r="J85" s="69"/>
      <c r="K85" s="72"/>
      <c r="L85" s="1" t="str">
        <f t="shared" si="4"/>
        <v/>
      </c>
    </row>
    <row r="86" spans="1:12" x14ac:dyDescent="0.2">
      <c r="A86" s="22">
        <v>77</v>
      </c>
      <c r="B86" s="72"/>
      <c r="C86" s="72"/>
      <c r="D86" s="72"/>
      <c r="E86" s="72"/>
      <c r="F86" s="128">
        <f t="shared" si="5"/>
        <v>0</v>
      </c>
      <c r="G86" s="123"/>
      <c r="H86" s="72"/>
      <c r="I86" s="69"/>
      <c r="J86" s="69"/>
      <c r="K86" s="72"/>
      <c r="L86" s="1" t="str">
        <f t="shared" si="4"/>
        <v/>
      </c>
    </row>
    <row r="87" spans="1:12" x14ac:dyDescent="0.2">
      <c r="A87" s="22">
        <v>78</v>
      </c>
      <c r="B87" s="72"/>
      <c r="C87" s="72"/>
      <c r="D87" s="72"/>
      <c r="E87" s="72"/>
      <c r="F87" s="128">
        <f t="shared" si="5"/>
        <v>0</v>
      </c>
      <c r="G87" s="123"/>
      <c r="H87" s="72"/>
      <c r="I87" s="69"/>
      <c r="J87" s="69"/>
      <c r="K87" s="72"/>
      <c r="L87" s="1" t="str">
        <f t="shared" si="4"/>
        <v/>
      </c>
    </row>
    <row r="88" spans="1:12" x14ac:dyDescent="0.2">
      <c r="A88" s="22">
        <v>79</v>
      </c>
      <c r="B88" s="72"/>
      <c r="C88" s="72"/>
      <c r="D88" s="72"/>
      <c r="E88" s="72"/>
      <c r="F88" s="128">
        <f t="shared" si="5"/>
        <v>0</v>
      </c>
      <c r="G88" s="123"/>
      <c r="H88" s="72"/>
      <c r="I88" s="69"/>
      <c r="J88" s="69"/>
      <c r="K88" s="72"/>
      <c r="L88" s="1" t="str">
        <f t="shared" si="4"/>
        <v/>
      </c>
    </row>
    <row r="89" spans="1:12" x14ac:dyDescent="0.2">
      <c r="A89" s="22">
        <v>80</v>
      </c>
      <c r="B89" s="72"/>
      <c r="C89" s="72"/>
      <c r="D89" s="72"/>
      <c r="E89" s="72"/>
      <c r="F89" s="128">
        <f t="shared" si="5"/>
        <v>0</v>
      </c>
      <c r="G89" s="123"/>
      <c r="H89" s="72"/>
      <c r="I89" s="69"/>
      <c r="J89" s="69"/>
      <c r="K89" s="72"/>
      <c r="L89" s="1" t="str">
        <f t="shared" si="4"/>
        <v/>
      </c>
    </row>
    <row r="90" spans="1:12" x14ac:dyDescent="0.2">
      <c r="A90" s="22">
        <v>81</v>
      </c>
      <c r="B90" s="72"/>
      <c r="C90" s="72"/>
      <c r="D90" s="72"/>
      <c r="E90" s="72"/>
      <c r="F90" s="128">
        <f t="shared" si="5"/>
        <v>0</v>
      </c>
      <c r="G90" s="123"/>
      <c r="H90" s="72"/>
      <c r="I90" s="69"/>
      <c r="J90" s="69"/>
      <c r="K90" s="72"/>
      <c r="L90" s="1" t="str">
        <f t="shared" si="4"/>
        <v/>
      </c>
    </row>
    <row r="91" spans="1:12" x14ac:dyDescent="0.2">
      <c r="A91" s="22">
        <v>82</v>
      </c>
      <c r="B91" s="72"/>
      <c r="C91" s="72"/>
      <c r="D91" s="72"/>
      <c r="E91" s="72"/>
      <c r="F91" s="128">
        <f t="shared" si="5"/>
        <v>0</v>
      </c>
      <c r="G91" s="123"/>
      <c r="H91" s="72"/>
      <c r="I91" s="69"/>
      <c r="J91" s="69"/>
      <c r="K91" s="72"/>
      <c r="L91" s="1" t="str">
        <f t="shared" si="4"/>
        <v/>
      </c>
    </row>
    <row r="92" spans="1:12" x14ac:dyDescent="0.2">
      <c r="A92" s="22">
        <v>83</v>
      </c>
      <c r="B92" s="72"/>
      <c r="C92" s="72"/>
      <c r="D92" s="72"/>
      <c r="E92" s="72"/>
      <c r="F92" s="128">
        <f t="shared" si="5"/>
        <v>0</v>
      </c>
      <c r="G92" s="123"/>
      <c r="H92" s="72"/>
      <c r="I92" s="69"/>
      <c r="J92" s="69"/>
      <c r="K92" s="72"/>
      <c r="L92" s="1" t="str">
        <f t="shared" si="4"/>
        <v/>
      </c>
    </row>
    <row r="93" spans="1:12" x14ac:dyDescent="0.2">
      <c r="A93" s="22">
        <v>84</v>
      </c>
      <c r="B93" s="72"/>
      <c r="C93" s="72"/>
      <c r="D93" s="72"/>
      <c r="E93" s="72"/>
      <c r="F93" s="128">
        <f t="shared" si="5"/>
        <v>0</v>
      </c>
      <c r="G93" s="123"/>
      <c r="H93" s="72"/>
      <c r="I93" s="69"/>
      <c r="J93" s="69"/>
      <c r="K93" s="72"/>
      <c r="L93" s="1" t="str">
        <f t="shared" si="4"/>
        <v/>
      </c>
    </row>
    <row r="94" spans="1:12" x14ac:dyDescent="0.2">
      <c r="A94" s="22">
        <v>85</v>
      </c>
      <c r="B94" s="72"/>
      <c r="C94" s="72"/>
      <c r="D94" s="72"/>
      <c r="E94" s="72"/>
      <c r="F94" s="128">
        <f t="shared" si="5"/>
        <v>0</v>
      </c>
      <c r="G94" s="123"/>
      <c r="H94" s="72"/>
      <c r="I94" s="69"/>
      <c r="J94" s="69"/>
      <c r="K94" s="72"/>
      <c r="L94" s="1" t="str">
        <f t="shared" si="4"/>
        <v/>
      </c>
    </row>
    <row r="95" spans="1:12" x14ac:dyDescent="0.2">
      <c r="A95" s="22">
        <v>86</v>
      </c>
      <c r="B95" s="72"/>
      <c r="C95" s="72"/>
      <c r="D95" s="72"/>
      <c r="E95" s="72"/>
      <c r="F95" s="128">
        <f t="shared" si="5"/>
        <v>0</v>
      </c>
      <c r="G95" s="123"/>
      <c r="H95" s="72"/>
      <c r="I95" s="69"/>
      <c r="J95" s="69"/>
      <c r="K95" s="72"/>
      <c r="L95" s="1" t="str">
        <f t="shared" si="4"/>
        <v/>
      </c>
    </row>
    <row r="96" spans="1:12" x14ac:dyDescent="0.2">
      <c r="A96" s="22">
        <v>87</v>
      </c>
      <c r="B96" s="72"/>
      <c r="C96" s="72"/>
      <c r="D96" s="72"/>
      <c r="E96" s="72"/>
      <c r="F96" s="128">
        <f t="shared" si="5"/>
        <v>0</v>
      </c>
      <c r="G96" s="123"/>
      <c r="H96" s="72"/>
      <c r="I96" s="69"/>
      <c r="J96" s="69"/>
      <c r="K96" s="72"/>
      <c r="L96" s="1" t="str">
        <f t="shared" si="4"/>
        <v/>
      </c>
    </row>
    <row r="97" spans="1:12" x14ac:dyDescent="0.2">
      <c r="A97" s="22">
        <v>88</v>
      </c>
      <c r="B97" s="72"/>
      <c r="C97" s="72"/>
      <c r="D97" s="72"/>
      <c r="E97" s="72"/>
      <c r="F97" s="128">
        <f t="shared" si="5"/>
        <v>0</v>
      </c>
      <c r="G97" s="123"/>
      <c r="H97" s="72"/>
      <c r="I97" s="69"/>
      <c r="J97" s="69"/>
      <c r="K97" s="72"/>
      <c r="L97" s="1" t="str">
        <f t="shared" si="4"/>
        <v/>
      </c>
    </row>
    <row r="98" spans="1:12" x14ac:dyDescent="0.2">
      <c r="A98" s="22">
        <v>89</v>
      </c>
      <c r="B98" s="72"/>
      <c r="C98" s="72"/>
      <c r="D98" s="72"/>
      <c r="E98" s="72"/>
      <c r="F98" s="128">
        <f t="shared" si="5"/>
        <v>0</v>
      </c>
      <c r="G98" s="123"/>
      <c r="H98" s="72"/>
      <c r="I98" s="69"/>
      <c r="J98" s="69"/>
      <c r="K98" s="72"/>
      <c r="L98" s="1" t="str">
        <f t="shared" si="4"/>
        <v/>
      </c>
    </row>
    <row r="99" spans="1:12" x14ac:dyDescent="0.2">
      <c r="A99" s="22">
        <v>90</v>
      </c>
      <c r="B99" s="72"/>
      <c r="C99" s="72"/>
      <c r="D99" s="72"/>
      <c r="E99" s="72"/>
      <c r="F99" s="128">
        <f t="shared" si="5"/>
        <v>0</v>
      </c>
      <c r="G99" s="123"/>
      <c r="H99" s="72"/>
      <c r="I99" s="69"/>
      <c r="J99" s="69"/>
      <c r="K99" s="72"/>
      <c r="L99" s="1" t="str">
        <f t="shared" si="4"/>
        <v/>
      </c>
    </row>
    <row r="100" spans="1:12" x14ac:dyDescent="0.2">
      <c r="A100" s="22">
        <v>91</v>
      </c>
      <c r="B100" s="72"/>
      <c r="C100" s="72"/>
      <c r="D100" s="72"/>
      <c r="E100" s="72"/>
      <c r="F100" s="128">
        <f t="shared" si="5"/>
        <v>0</v>
      </c>
      <c r="G100" s="123"/>
      <c r="H100" s="72"/>
      <c r="I100" s="69"/>
      <c r="J100" s="69"/>
      <c r="K100" s="72"/>
      <c r="L100" s="1" t="str">
        <f t="shared" si="4"/>
        <v/>
      </c>
    </row>
    <row r="101" spans="1:12" x14ac:dyDescent="0.2">
      <c r="A101" s="22">
        <v>92</v>
      </c>
      <c r="B101" s="72"/>
      <c r="C101" s="72"/>
      <c r="D101" s="72"/>
      <c r="E101" s="72"/>
      <c r="F101" s="128">
        <f t="shared" si="5"/>
        <v>0</v>
      </c>
      <c r="G101" s="123"/>
      <c r="H101" s="72"/>
      <c r="I101" s="69"/>
      <c r="J101" s="69"/>
      <c r="K101" s="72"/>
      <c r="L101" s="1" t="str">
        <f t="shared" si="4"/>
        <v/>
      </c>
    </row>
    <row r="102" spans="1:12" x14ac:dyDescent="0.2">
      <c r="A102" s="22">
        <v>93</v>
      </c>
      <c r="B102" s="72"/>
      <c r="C102" s="72"/>
      <c r="D102" s="72"/>
      <c r="E102" s="72"/>
      <c r="F102" s="128">
        <f t="shared" si="5"/>
        <v>0</v>
      </c>
      <c r="G102" s="123"/>
      <c r="H102" s="72"/>
      <c r="I102" s="69"/>
      <c r="J102" s="69"/>
      <c r="K102" s="72"/>
      <c r="L102" s="1" t="str">
        <f t="shared" si="4"/>
        <v/>
      </c>
    </row>
    <row r="103" spans="1:12" x14ac:dyDescent="0.2">
      <c r="A103" s="22">
        <v>94</v>
      </c>
      <c r="B103" s="72"/>
      <c r="C103" s="72"/>
      <c r="D103" s="72"/>
      <c r="E103" s="72"/>
      <c r="F103" s="128">
        <f t="shared" si="5"/>
        <v>0</v>
      </c>
      <c r="G103" s="123"/>
      <c r="H103" s="72"/>
      <c r="I103" s="69"/>
      <c r="J103" s="69"/>
      <c r="K103" s="72"/>
      <c r="L103" s="1" t="str">
        <f t="shared" si="4"/>
        <v/>
      </c>
    </row>
    <row r="104" spans="1:12" x14ac:dyDescent="0.2">
      <c r="A104" s="22">
        <v>95</v>
      </c>
      <c r="B104" s="72"/>
      <c r="C104" s="72"/>
      <c r="D104" s="72"/>
      <c r="E104" s="72"/>
      <c r="F104" s="128">
        <f t="shared" si="5"/>
        <v>0</v>
      </c>
      <c r="G104" s="123"/>
      <c r="H104" s="72"/>
      <c r="I104" s="69"/>
      <c r="J104" s="69"/>
      <c r="K104" s="72"/>
      <c r="L104" s="1" t="str">
        <f t="shared" si="4"/>
        <v/>
      </c>
    </row>
    <row r="105" spans="1:12" x14ac:dyDescent="0.2">
      <c r="A105" s="22">
        <v>96</v>
      </c>
      <c r="B105" s="72"/>
      <c r="C105" s="72"/>
      <c r="D105" s="72"/>
      <c r="E105" s="72"/>
      <c r="F105" s="128">
        <f t="shared" si="5"/>
        <v>0</v>
      </c>
      <c r="G105" s="123"/>
      <c r="H105" s="72"/>
      <c r="I105" s="69"/>
      <c r="J105" s="69"/>
      <c r="K105" s="72"/>
      <c r="L105" s="1" t="str">
        <f t="shared" si="4"/>
        <v/>
      </c>
    </row>
    <row r="106" spans="1:12" x14ac:dyDescent="0.2">
      <c r="A106" s="22">
        <v>97</v>
      </c>
      <c r="B106" s="72"/>
      <c r="C106" s="72"/>
      <c r="D106" s="72"/>
      <c r="E106" s="72"/>
      <c r="F106" s="128">
        <f t="shared" si="5"/>
        <v>0</v>
      </c>
      <c r="G106" s="123"/>
      <c r="H106" s="72"/>
      <c r="I106" s="69"/>
      <c r="J106" s="69"/>
      <c r="K106" s="72"/>
      <c r="L106" s="1" t="str">
        <f t="shared" si="4"/>
        <v/>
      </c>
    </row>
    <row r="107" spans="1:12" x14ac:dyDescent="0.2">
      <c r="A107" s="22">
        <v>98</v>
      </c>
      <c r="B107" s="72"/>
      <c r="C107" s="72"/>
      <c r="D107" s="72"/>
      <c r="E107" s="72"/>
      <c r="F107" s="128">
        <f t="shared" si="5"/>
        <v>0</v>
      </c>
      <c r="G107" s="123"/>
      <c r="H107" s="72"/>
      <c r="I107" s="69"/>
      <c r="J107" s="69"/>
      <c r="K107" s="72"/>
      <c r="L107" s="1" t="str">
        <f t="shared" si="4"/>
        <v/>
      </c>
    </row>
    <row r="108" spans="1:12" x14ac:dyDescent="0.2">
      <c r="A108" s="22">
        <v>99</v>
      </c>
      <c r="B108" s="72"/>
      <c r="C108" s="72"/>
      <c r="D108" s="72"/>
      <c r="E108" s="72"/>
      <c r="F108" s="128">
        <f t="shared" si="5"/>
        <v>0</v>
      </c>
      <c r="G108" s="123"/>
      <c r="H108" s="72"/>
      <c r="I108" s="69"/>
      <c r="J108" s="69"/>
      <c r="K108" s="72"/>
      <c r="L108" s="1" t="str">
        <f t="shared" si="4"/>
        <v/>
      </c>
    </row>
    <row r="109" spans="1:12" x14ac:dyDescent="0.2">
      <c r="A109" s="22">
        <v>100</v>
      </c>
      <c r="B109" s="72"/>
      <c r="C109" s="72"/>
      <c r="D109" s="72"/>
      <c r="E109" s="72"/>
      <c r="F109" s="128">
        <f>D109*E109</f>
        <v>0</v>
      </c>
      <c r="G109" s="123"/>
      <c r="H109" s="72"/>
      <c r="I109" s="69"/>
      <c r="J109" s="69"/>
      <c r="K109" s="72"/>
      <c r="L109" s="1" t="str">
        <f t="shared" si="4"/>
        <v/>
      </c>
    </row>
    <row r="110" spans="1:12" x14ac:dyDescent="0.2">
      <c r="L110" s="1" t="str">
        <f>IF(H110="","",IF(COUNTIF(list_of_activities_filtered,H110)=0,"Activity not defined!/Aktivita nebola definovaná",H110))</f>
        <v/>
      </c>
    </row>
  </sheetData>
  <sheetProtection selectLockedCells="1" autoFilter="0"/>
  <autoFilter ref="B9:K110" xr:uid="{00000000-0009-0000-0000-000002000000}"/>
  <phoneticPr fontId="2" type="noConversion"/>
  <conditionalFormatting sqref="C8 H2:P8 C2">
    <cfRule type="expression" dxfId="5" priority="42" stopIfTrue="1">
      <formula>ISERROR(C2)</formula>
    </cfRule>
    <cfRule type="cellIs" dxfId="4" priority="43" stopIfTrue="1" operator="equal">
      <formula>0</formula>
    </cfRule>
  </conditionalFormatting>
  <conditionalFormatting sqref="L10:L110">
    <cfRule type="containsText" dxfId="3" priority="39"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xr:uid="{00000000-0002-0000-0200-000000000000}">
      <formula1>Activities_Validation_List</formula1>
    </dataValidation>
    <dataValidation type="list" showInputMessage="1" showErrorMessage="1" sqref="I10:I109" xr:uid="{00000000-0002-0000-0200-000001000000}">
      <formula1>Budget_Headings</formula1>
    </dataValidation>
    <dataValidation type="list" showInputMessage="1" showErrorMessage="1" sqref="J10:J109" xr:uid="{00000000-0002-0000-0200-000002000000}">
      <formula1>Entities_Validation_List</formula1>
    </dataValidation>
    <dataValidation type="whole" allowBlank="1" showInputMessage="1" showErrorMessage="1" errorTitle="Invalid Entry/Nesprávne zadanie" error="Only integers allowed in this cell.  /_x000a_V tejto bunke sú povolené len celé čísla." sqref="D10:E109" xr:uid="{00000000-0002-0000-0200-000003000000}">
      <formula1>0</formula1>
      <formula2>1000000</formula2>
    </dataValidation>
    <dataValidation type="list" showInputMessage="1" showErrorMessage="1" sqref="G10:G109" xr:uid="{00000000-0002-0000-0200-000004000000}">
      <formula1>Types_Of_Expenditure</formula1>
    </dataValidation>
  </dataValidations>
  <pageMargins left="0.74803149606299213" right="0.74803149606299213" top="0.98425196850393704" bottom="0.98425196850393704" header="0.51181102362204722" footer="0.51181102362204722"/>
  <pageSetup paperSize="9" scale="70" fitToHeight="0" orientation="landscape" r:id="rId1"/>
  <headerFooter alignWithMargins="0">
    <oddHeader>&amp;C&amp;"Arial,Tučné"PROJECT BUDGET</oddHeader>
    <oddFooter>&amp;CPage &amp;P/&amp;N&amp;R&amp;F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pageSetUpPr fitToPage="1"/>
  </sheetPr>
  <dimension ref="A1:P136"/>
  <sheetViews>
    <sheetView showGridLines="0" view="pageBreakPreview" zoomScaleNormal="100" zoomScaleSheetLayoutView="100" workbookViewId="0">
      <selection activeCell="M162" sqref="A1:M162"/>
    </sheetView>
  </sheetViews>
  <sheetFormatPr defaultColWidth="9.140625" defaultRowHeight="11.25" x14ac:dyDescent="0.2"/>
  <cols>
    <col min="1" max="1" width="29.42578125" style="89" customWidth="1"/>
    <col min="2" max="10" width="16.28515625" style="89" customWidth="1"/>
    <col min="11" max="12" width="18.7109375" style="89" customWidth="1"/>
    <col min="13" max="16384" width="9.140625" style="89"/>
  </cols>
  <sheetData>
    <row r="1" spans="1:16" s="77" customFormat="1" ht="28.5" customHeight="1" thickBot="1" x14ac:dyDescent="0.25">
      <c r="A1" s="73" t="s">
        <v>490</v>
      </c>
      <c r="B1" s="74"/>
      <c r="C1" s="75"/>
      <c r="D1" s="75"/>
      <c r="E1" s="75"/>
      <c r="F1" s="75"/>
      <c r="G1" s="75"/>
      <c r="H1" s="76" t="s">
        <v>491</v>
      </c>
      <c r="I1" s="76" t="s">
        <v>755</v>
      </c>
      <c r="J1" s="33"/>
      <c r="K1" s="33"/>
      <c r="L1" s="34"/>
      <c r="M1" s="33"/>
      <c r="N1" s="33"/>
      <c r="O1" s="33"/>
      <c r="P1" s="33"/>
    </row>
    <row r="2" spans="1:16" s="77" customFormat="1" ht="28.5" customHeight="1" thickBot="1" x14ac:dyDescent="0.25">
      <c r="A2" s="78" t="s">
        <v>492</v>
      </c>
      <c r="B2" s="627" t="s">
        <v>492</v>
      </c>
      <c r="C2" s="628"/>
      <c r="D2" s="628"/>
      <c r="E2" s="628"/>
      <c r="F2" s="628"/>
      <c r="G2" s="629"/>
      <c r="H2" s="79">
        <f>SUMIF($F$13:$F$21,B2,$H$13:$H$21)</f>
        <v>88000</v>
      </c>
      <c r="I2" s="144" t="e">
        <f>H2/H$10</f>
        <v>#REF!</v>
      </c>
      <c r="J2" s="33"/>
      <c r="K2" s="33"/>
      <c r="L2" s="34"/>
      <c r="M2" s="33"/>
      <c r="N2" s="33"/>
      <c r="O2" s="33"/>
      <c r="P2" s="33"/>
    </row>
    <row r="3" spans="1:16" s="77" customFormat="1" ht="28.5" customHeight="1" thickBot="1" x14ac:dyDescent="0.25">
      <c r="A3" s="78" t="s">
        <v>493</v>
      </c>
      <c r="B3" s="630" t="e">
        <f>IF(ISBLANK(programme_output1),"",programme_output1)</f>
        <v>#REF!</v>
      </c>
      <c r="C3" s="631"/>
      <c r="D3" s="631"/>
      <c r="E3" s="631"/>
      <c r="F3" s="631"/>
      <c r="G3" s="632"/>
      <c r="H3" s="79" t="e">
        <f>SUMIF($F$13:$F$21,B3,$H$13:$H$21)</f>
        <v>#REF!</v>
      </c>
      <c r="I3" s="144" t="e">
        <f>H3/H$10</f>
        <v>#REF!</v>
      </c>
      <c r="J3" s="33"/>
      <c r="K3" s="33"/>
      <c r="L3" s="34"/>
      <c r="M3" s="33"/>
      <c r="N3" s="33"/>
      <c r="O3" s="33"/>
      <c r="P3" s="33"/>
    </row>
    <row r="4" spans="1:16" s="77" customFormat="1" ht="28.5" customHeight="1" thickBot="1" x14ac:dyDescent="0.25">
      <c r="A4" s="78" t="s">
        <v>494</v>
      </c>
      <c r="B4" s="630" t="e">
        <f>IF(ISBLANK(programme_output2),"",programme_output2)</f>
        <v>#REF!</v>
      </c>
      <c r="C4" s="631"/>
      <c r="D4" s="631"/>
      <c r="E4" s="631"/>
      <c r="F4" s="631"/>
      <c r="G4" s="632"/>
      <c r="H4" s="79" t="e">
        <f>SUMIF($F$13:$F$21,B4,$H$13:$H$21)</f>
        <v>#REF!</v>
      </c>
      <c r="I4" s="144" t="e">
        <f>H4/H$10</f>
        <v>#REF!</v>
      </c>
      <c r="J4" s="33"/>
      <c r="K4" s="33"/>
      <c r="L4" s="34"/>
      <c r="M4" s="33"/>
      <c r="N4" s="33"/>
      <c r="O4" s="33"/>
      <c r="P4" s="33"/>
    </row>
    <row r="5" spans="1:16" s="77" customFormat="1" ht="28.5" customHeight="1" thickBot="1" x14ac:dyDescent="0.25">
      <c r="A5" s="78" t="s">
        <v>495</v>
      </c>
      <c r="B5" s="630" t="e">
        <f>IF(ISBLANK(programme_output3),"",programme_output3)</f>
        <v>#REF!</v>
      </c>
      <c r="C5" s="631"/>
      <c r="D5" s="631"/>
      <c r="E5" s="631"/>
      <c r="F5" s="631"/>
      <c r="G5" s="632"/>
      <c r="H5" s="79" t="e">
        <f>SUMIF($F$13:$F$21,B5,$H$13:$H$21)</f>
        <v>#REF!</v>
      </c>
      <c r="I5" s="144" t="e">
        <f>H5/H$10</f>
        <v>#REF!</v>
      </c>
      <c r="J5" s="33"/>
      <c r="K5" s="33"/>
      <c r="L5" s="34"/>
      <c r="M5" s="33"/>
      <c r="N5" s="33"/>
      <c r="O5" s="33"/>
      <c r="P5" s="33"/>
    </row>
    <row r="6" spans="1:16" s="77" customFormat="1" ht="28.5" customHeight="1" thickBot="1" x14ac:dyDescent="0.25">
      <c r="A6" s="80"/>
      <c r="B6" s="81"/>
      <c r="C6" s="82"/>
      <c r="D6" s="82"/>
      <c r="E6" s="82"/>
      <c r="F6" s="82"/>
      <c r="G6" s="83" t="s">
        <v>941</v>
      </c>
      <c r="H6" s="84" t="e">
        <f>SUM(H2:H5)</f>
        <v>#REF!</v>
      </c>
      <c r="I6" s="33"/>
      <c r="J6" s="33"/>
      <c r="K6" s="33"/>
      <c r="L6" s="34"/>
      <c r="M6" s="33"/>
      <c r="N6" s="33"/>
      <c r="O6" s="33"/>
      <c r="P6" s="33"/>
    </row>
    <row r="7" spans="1:16" s="77" customFormat="1" ht="28.5" customHeight="1" thickBot="1" x14ac:dyDescent="0.25">
      <c r="A7" s="80"/>
      <c r="B7" s="81"/>
      <c r="C7" s="82"/>
      <c r="D7" s="82"/>
      <c r="E7" s="82"/>
      <c r="F7" s="82"/>
      <c r="G7" s="83" t="s">
        <v>496</v>
      </c>
      <c r="H7" s="84" t="e">
        <f>indirect_costs_total</f>
        <v>#REF!</v>
      </c>
      <c r="I7" s="33"/>
      <c r="J7" s="33"/>
      <c r="K7" s="33"/>
      <c r="L7" s="34"/>
      <c r="M7" s="33"/>
      <c r="N7" s="33"/>
      <c r="O7" s="33"/>
      <c r="P7" s="33"/>
    </row>
    <row r="8" spans="1:16" s="77" customFormat="1" ht="28.5" customHeight="1" thickBot="1" x14ac:dyDescent="0.25">
      <c r="A8" s="80"/>
      <c r="B8" s="81"/>
      <c r="C8" s="82"/>
      <c r="D8" s="82"/>
      <c r="E8" s="82"/>
      <c r="F8" s="82"/>
      <c r="G8" s="83" t="s">
        <v>760</v>
      </c>
      <c r="H8" s="84" t="e">
        <f>reserve_total</f>
        <v>#REF!</v>
      </c>
      <c r="I8" s="33"/>
      <c r="J8" s="33"/>
      <c r="K8" s="33"/>
      <c r="L8" s="34"/>
      <c r="M8" s="33"/>
      <c r="N8" s="33"/>
      <c r="O8" s="33"/>
      <c r="P8" s="33"/>
    </row>
    <row r="9" spans="1:16" s="77" customFormat="1" ht="28.5" customHeight="1" thickBot="1" x14ac:dyDescent="0.25">
      <c r="A9" s="80"/>
      <c r="B9" s="81"/>
      <c r="C9" s="82"/>
      <c r="D9" s="82"/>
      <c r="E9" s="82"/>
      <c r="F9" s="82"/>
      <c r="G9" s="83" t="s">
        <v>761</v>
      </c>
      <c r="H9" s="84" t="e">
        <f>in_kind_total</f>
        <v>#REF!</v>
      </c>
      <c r="I9" s="33"/>
      <c r="J9" s="33"/>
      <c r="K9" s="33"/>
      <c r="L9" s="34"/>
      <c r="M9" s="33"/>
      <c r="N9" s="33"/>
      <c r="O9" s="33"/>
      <c r="P9" s="33"/>
    </row>
    <row r="10" spans="1:16" s="77" customFormat="1" ht="28.5" customHeight="1" thickBot="1" x14ac:dyDescent="0.25">
      <c r="A10" s="80"/>
      <c r="B10" s="75"/>
      <c r="C10" s="75"/>
      <c r="D10" s="75"/>
      <c r="E10" s="75"/>
      <c r="F10" s="75"/>
      <c r="G10" s="83" t="s">
        <v>762</v>
      </c>
      <c r="H10" s="84" t="e">
        <f>SUM(H6:H9)</f>
        <v>#REF!</v>
      </c>
      <c r="I10" s="35" t="s">
        <v>497</v>
      </c>
      <c r="J10" s="33"/>
      <c r="K10" s="33"/>
      <c r="L10" s="34"/>
      <c r="M10" s="33"/>
      <c r="N10" s="33"/>
      <c r="O10" s="33"/>
      <c r="P10" s="33"/>
    </row>
    <row r="11" spans="1:16" s="77" customFormat="1" ht="28.5" customHeight="1" x14ac:dyDescent="0.2">
      <c r="A11" s="80"/>
      <c r="B11" s="75"/>
      <c r="C11" s="75"/>
      <c r="D11" s="172"/>
      <c r="E11" s="75"/>
      <c r="F11" s="75"/>
      <c r="G11" s="75"/>
      <c r="H11" s="85"/>
      <c r="I11" s="33"/>
      <c r="J11" s="33"/>
      <c r="K11" s="33"/>
      <c r="L11" s="34"/>
      <c r="M11" s="33"/>
      <c r="N11" s="33"/>
      <c r="O11" s="33"/>
      <c r="P11" s="33"/>
    </row>
    <row r="12" spans="1:16" s="77" customFormat="1" ht="28.5" customHeight="1" thickBot="1" x14ac:dyDescent="0.25">
      <c r="A12" s="73" t="s">
        <v>498</v>
      </c>
      <c r="B12" s="74"/>
      <c r="C12" s="75"/>
      <c r="D12" s="75"/>
      <c r="E12" s="75"/>
      <c r="F12" s="75"/>
      <c r="G12" s="76" t="s">
        <v>499</v>
      </c>
      <c r="H12" s="76" t="s">
        <v>491</v>
      </c>
      <c r="I12" s="76" t="s">
        <v>755</v>
      </c>
      <c r="J12" s="76" t="s">
        <v>869</v>
      </c>
      <c r="K12" s="33"/>
      <c r="L12" s="34"/>
      <c r="M12" s="33"/>
      <c r="N12" s="33"/>
      <c r="O12" s="33"/>
      <c r="P12" s="33"/>
    </row>
    <row r="13" spans="1:16" s="77" customFormat="1" ht="28.5" customHeight="1" thickBot="1" x14ac:dyDescent="0.25">
      <c r="A13" s="78" t="s">
        <v>492</v>
      </c>
      <c r="B13" s="153" t="s">
        <v>492</v>
      </c>
      <c r="C13" s="154"/>
      <c r="D13" s="154"/>
      <c r="E13" s="170"/>
      <c r="F13" s="639" t="s">
        <v>492</v>
      </c>
      <c r="G13" s="636"/>
      <c r="H13" s="86">
        <v>88000</v>
      </c>
      <c r="I13" s="144" t="e">
        <f>H13/H$26</f>
        <v>#REF!</v>
      </c>
      <c r="J13" s="173" t="str">
        <f>B13</f>
        <v>Project Management</v>
      </c>
      <c r="K13" s="33"/>
      <c r="L13" s="34"/>
      <c r="M13" s="33"/>
      <c r="N13" s="33"/>
      <c r="O13" s="33"/>
      <c r="P13" s="33"/>
    </row>
    <row r="14" spans="1:16" s="77" customFormat="1" ht="28.5" customHeight="1" thickBot="1" x14ac:dyDescent="0.25">
      <c r="A14" s="78" t="s">
        <v>500</v>
      </c>
      <c r="B14" s="149" t="e">
        <f>IF(ISBLANK(Activity1_Name),"",Activity1_Name)</f>
        <v>#REF!</v>
      </c>
      <c r="C14" s="88"/>
      <c r="D14" s="88"/>
      <c r="E14" s="171"/>
      <c r="F14" s="635" t="e">
        <f>output_relates_activity1</f>
        <v>#REF!</v>
      </c>
      <c r="G14" s="636"/>
      <c r="H14" s="86" t="e">
        <f t="array" ref="H14">SUM(IF(B14="",0,IF(Activities_Column=A14,Amount_Column,0)))</f>
        <v>#REF!</v>
      </c>
      <c r="I14" s="144" t="e">
        <f t="shared" ref="I14:I21" si="0">H14/H$26</f>
        <v>#REF!</v>
      </c>
      <c r="J14" s="173" t="str">
        <f t="array" ref="J14">IFERROR(INDEX($A$13:$A$21,SMALL(IF(LEN($B$13:$B$21)&gt;2,ROW($A$1:$A$9),""),ROW(B2))),"")</f>
        <v/>
      </c>
      <c r="K14" s="33"/>
      <c r="L14" s="34"/>
      <c r="M14" s="33"/>
      <c r="N14" s="33"/>
      <c r="O14" s="33"/>
      <c r="P14" s="33"/>
    </row>
    <row r="15" spans="1:16" s="77" customFormat="1" ht="28.5" customHeight="1" thickBot="1" x14ac:dyDescent="0.25">
      <c r="A15" s="78" t="s">
        <v>501</v>
      </c>
      <c r="B15" s="149" t="e">
        <f>IF(ISBLANK(Activity2_Name),"",Activity2_Name)</f>
        <v>#REF!</v>
      </c>
      <c r="C15" s="88"/>
      <c r="D15" s="88"/>
      <c r="E15" s="171"/>
      <c r="F15" s="637" t="e">
        <f>output_relates_activity2</f>
        <v>#REF!</v>
      </c>
      <c r="G15" s="638"/>
      <c r="H15" s="86" t="e">
        <f t="array" ref="H15">SUM(IF(B15="",0,IF(Activities_Column=A15,Amount_Column,0)))</f>
        <v>#REF!</v>
      </c>
      <c r="I15" s="144" t="e">
        <f t="shared" si="0"/>
        <v>#REF!</v>
      </c>
      <c r="J15" s="173" t="str">
        <f t="array" ref="J15">IFERROR(INDEX($A$13:$A$21,SMALL(IF(LEN($B$13:$B$21)&gt;2,ROW($A$1:$A$9),""),ROW(B3))),"")</f>
        <v/>
      </c>
      <c r="K15" s="33"/>
      <c r="L15" s="34"/>
      <c r="M15" s="33"/>
      <c r="N15" s="33"/>
      <c r="O15" s="33"/>
      <c r="P15" s="33"/>
    </row>
    <row r="16" spans="1:16" s="77" customFormat="1" ht="28.5" customHeight="1" thickBot="1" x14ac:dyDescent="0.25">
      <c r="A16" s="78" t="s">
        <v>502</v>
      </c>
      <c r="B16" s="149" t="e">
        <f>IF(ISBLANK(Activity3_Name),"",Activity3_Name)</f>
        <v>#REF!</v>
      </c>
      <c r="C16" s="88"/>
      <c r="D16" s="88"/>
      <c r="E16" s="171"/>
      <c r="F16" s="637" t="e">
        <f>output_relates_activity3</f>
        <v>#REF!</v>
      </c>
      <c r="G16" s="638"/>
      <c r="H16" s="86" t="e">
        <f t="array" ref="H16">SUM(IF(B16="",0,IF(Activities_Column=A16,Amount_Column,0)))</f>
        <v>#REF!</v>
      </c>
      <c r="I16" s="144" t="e">
        <f t="shared" si="0"/>
        <v>#REF!</v>
      </c>
      <c r="J16" s="173" t="str">
        <f t="array" ref="J16">IFERROR(INDEX($A$13:$A$21,SMALL(IF(LEN($B$13:$B$21)&gt;2,ROW($A$1:$A$9),""),ROW(B4))),"")</f>
        <v/>
      </c>
      <c r="K16" s="33"/>
      <c r="L16" s="34"/>
      <c r="M16" s="33"/>
      <c r="N16" s="33"/>
      <c r="O16" s="33"/>
      <c r="P16" s="33"/>
    </row>
    <row r="17" spans="1:16" s="77" customFormat="1" ht="28.5" customHeight="1" thickBot="1" x14ac:dyDescent="0.25">
      <c r="A17" s="78" t="s">
        <v>503</v>
      </c>
      <c r="B17" s="149" t="e">
        <f>IF(ISBLANK(Activity4_Name),"",Activity4_Name)</f>
        <v>#REF!</v>
      </c>
      <c r="C17" s="88"/>
      <c r="D17" s="88"/>
      <c r="E17" s="171"/>
      <c r="F17" s="637" t="e">
        <f>output_relates_activity4</f>
        <v>#REF!</v>
      </c>
      <c r="G17" s="638"/>
      <c r="H17" s="86" t="e">
        <f t="array" ref="H17">SUM(IF(B17="",0,IF(Activities_Column=A17,Amount_Column,0)))</f>
        <v>#REF!</v>
      </c>
      <c r="I17" s="144" t="e">
        <f t="shared" si="0"/>
        <v>#REF!</v>
      </c>
      <c r="J17" s="173" t="str">
        <f t="array" ref="J17">IFERROR(INDEX($A$13:$A$21,SMALL(IF(LEN($B$13:$B$21)&gt;2,ROW($A$1:$A$9),""),ROW(B5))),"")</f>
        <v/>
      </c>
      <c r="K17" s="33"/>
      <c r="L17" s="34"/>
      <c r="M17" s="33"/>
      <c r="N17" s="33"/>
      <c r="O17" s="33"/>
      <c r="P17" s="33"/>
    </row>
    <row r="18" spans="1:16" s="77" customFormat="1" ht="28.5" customHeight="1" thickBot="1" x14ac:dyDescent="0.25">
      <c r="A18" s="78" t="s">
        <v>504</v>
      </c>
      <c r="B18" s="149" t="e">
        <f>IF(ISBLANK(Activity5_Name),"",Activity5_Name)</f>
        <v>#REF!</v>
      </c>
      <c r="C18" s="88"/>
      <c r="D18" s="88"/>
      <c r="E18" s="171"/>
      <c r="F18" s="637" t="e">
        <f>output_relates_activity5</f>
        <v>#REF!</v>
      </c>
      <c r="G18" s="638"/>
      <c r="H18" s="86" t="e">
        <f t="array" ref="H18">SUM(IF(B18="",0,IF(Activities_Column=A18,Amount_Column,0)))</f>
        <v>#REF!</v>
      </c>
      <c r="I18" s="144" t="e">
        <f t="shared" si="0"/>
        <v>#REF!</v>
      </c>
      <c r="J18" s="173" t="str">
        <f t="array" ref="J18">IFERROR(INDEX($A$13:$A$21,SMALL(IF(LEN($B$13:$B$21)&gt;2,ROW($A$1:$A$9),""),ROW(B6))),"")</f>
        <v/>
      </c>
      <c r="K18" s="33"/>
      <c r="L18" s="34"/>
      <c r="M18" s="33"/>
      <c r="N18" s="33"/>
      <c r="O18" s="33"/>
      <c r="P18" s="33"/>
    </row>
    <row r="19" spans="1:16" s="77" customFormat="1" ht="28.5" customHeight="1" thickBot="1" x14ac:dyDescent="0.25">
      <c r="A19" s="78" t="s">
        <v>505</v>
      </c>
      <c r="B19" s="149" t="e">
        <f>IF(ISBLANK(Activity6_Name),"",Activity6_Name)</f>
        <v>#REF!</v>
      </c>
      <c r="C19" s="88"/>
      <c r="D19" s="88"/>
      <c r="E19" s="171"/>
      <c r="F19" s="637" t="e">
        <f>output_relates_activity6</f>
        <v>#REF!</v>
      </c>
      <c r="G19" s="638"/>
      <c r="H19" s="86" t="e">
        <f t="array" ref="H19">SUM(IF(B19="",0,IF(Activities_Column=A19,Amount_Column,0)))</f>
        <v>#REF!</v>
      </c>
      <c r="I19" s="144" t="e">
        <f t="shared" si="0"/>
        <v>#REF!</v>
      </c>
      <c r="J19" s="173" t="str">
        <f t="array" ref="J19">IFERROR(INDEX($A$13:$A$21,SMALL(IF(LEN($B$13:$B$21)&gt;2,ROW($A$1:$A$9),""),ROW(B7))),"")</f>
        <v/>
      </c>
      <c r="K19" s="33"/>
      <c r="L19" s="34"/>
      <c r="M19" s="33"/>
      <c r="N19" s="33"/>
      <c r="O19" s="33"/>
      <c r="P19" s="33"/>
    </row>
    <row r="20" spans="1:16" s="77" customFormat="1" ht="28.5" customHeight="1" thickBot="1" x14ac:dyDescent="0.25">
      <c r="A20" s="78" t="s">
        <v>506</v>
      </c>
      <c r="B20" s="149" t="e">
        <f>IF(ISBLANK(Activity7_Name),"",Activity7_Name)</f>
        <v>#REF!</v>
      </c>
      <c r="C20" s="88"/>
      <c r="D20" s="88"/>
      <c r="E20" s="171"/>
      <c r="F20" s="637" t="e">
        <f>output_relates_activity7</f>
        <v>#REF!</v>
      </c>
      <c r="G20" s="638"/>
      <c r="H20" s="86" t="e">
        <f t="array" ref="H20">SUM(IF(B20="",0,IF(Activities_Column=A20,Amount_Column,0)))</f>
        <v>#REF!</v>
      </c>
      <c r="I20" s="144" t="e">
        <f t="shared" si="0"/>
        <v>#REF!</v>
      </c>
      <c r="J20" s="173" t="str">
        <f t="array" ref="J20">IFERROR(INDEX($A$13:$A$21,SMALL(IF(LEN($B$13:$B$21)&gt;2,ROW($A$1:$A$9),""),ROW(B8))),"")</f>
        <v/>
      </c>
      <c r="K20" s="33"/>
      <c r="L20" s="34"/>
      <c r="M20" s="33"/>
      <c r="N20" s="33"/>
      <c r="O20" s="33"/>
      <c r="P20" s="33"/>
    </row>
    <row r="21" spans="1:16" s="77" customFormat="1" ht="28.5" customHeight="1" thickBot="1" x14ac:dyDescent="0.25">
      <c r="A21" s="78" t="s">
        <v>507</v>
      </c>
      <c r="B21" s="149" t="e">
        <f>IF(ISBLANK(Activity8_Name),"",Activity8_Name)</f>
        <v>#REF!</v>
      </c>
      <c r="C21" s="88"/>
      <c r="D21" s="88"/>
      <c r="E21" s="171"/>
      <c r="F21" s="637" t="e">
        <f>output_relates_activity8</f>
        <v>#REF!</v>
      </c>
      <c r="G21" s="638"/>
      <c r="H21" s="86" t="e">
        <f t="array" ref="H21">SUM(IF(B21="",0,IF(Activities_Column=A21,Amount_Column,0)))</f>
        <v>#REF!</v>
      </c>
      <c r="I21" s="144" t="e">
        <f t="shared" si="0"/>
        <v>#REF!</v>
      </c>
      <c r="J21" s="173" t="str">
        <f t="array" ref="J21">IFERROR(INDEX($A$13:$A$21,SMALL(IF(LEN($B$13:$B$21)&gt;2,ROW($A$1:$A$9),""),ROW(B9))),"")</f>
        <v/>
      </c>
      <c r="K21" s="33"/>
      <c r="L21" s="34"/>
      <c r="M21" s="33"/>
      <c r="N21" s="33"/>
      <c r="O21" s="33"/>
      <c r="P21" s="33"/>
    </row>
    <row r="22" spans="1:16" s="77" customFormat="1" ht="28.5" customHeight="1" thickBot="1" x14ac:dyDescent="0.25">
      <c r="A22" s="80"/>
      <c r="B22" s="81"/>
      <c r="C22" s="82"/>
      <c r="D22" s="82"/>
      <c r="E22" s="82"/>
      <c r="F22" s="82"/>
      <c r="G22" s="83" t="s">
        <v>941</v>
      </c>
      <c r="H22" s="84" t="e">
        <f>SUM(H13:H21)</f>
        <v>#REF!</v>
      </c>
      <c r="I22" s="33"/>
      <c r="J22" s="33"/>
      <c r="K22" s="33"/>
      <c r="L22" s="34"/>
      <c r="M22" s="33"/>
      <c r="N22" s="33"/>
      <c r="O22" s="33"/>
      <c r="P22" s="33"/>
    </row>
    <row r="23" spans="1:16" s="77" customFormat="1" ht="28.5" customHeight="1" thickBot="1" x14ac:dyDescent="0.25">
      <c r="A23" s="80"/>
      <c r="B23" s="81"/>
      <c r="C23" s="82"/>
      <c r="D23" s="82"/>
      <c r="E23" s="82"/>
      <c r="F23" s="82"/>
      <c r="G23" s="83" t="s">
        <v>496</v>
      </c>
      <c r="H23" s="84" t="e">
        <f>amount_indirect_costs</f>
        <v>#REF!</v>
      </c>
      <c r="I23" s="33"/>
      <c r="J23" s="33"/>
      <c r="K23" s="33"/>
      <c r="L23" s="34"/>
      <c r="M23" s="33"/>
      <c r="N23" s="33"/>
      <c r="O23" s="33"/>
      <c r="P23" s="33"/>
    </row>
    <row r="24" spans="1:16" s="77" customFormat="1" ht="28.5" customHeight="1" thickBot="1" x14ac:dyDescent="0.25">
      <c r="A24" s="80"/>
      <c r="B24" s="81"/>
      <c r="C24" s="82"/>
      <c r="D24" s="82"/>
      <c r="E24" s="82"/>
      <c r="F24" s="82"/>
      <c r="G24" s="83" t="s">
        <v>760</v>
      </c>
      <c r="H24" s="84" t="e">
        <f>reserve_total</f>
        <v>#REF!</v>
      </c>
      <c r="I24" s="33"/>
      <c r="J24" s="33"/>
      <c r="K24" s="33"/>
      <c r="L24" s="34"/>
      <c r="M24" s="33"/>
      <c r="N24" s="33"/>
      <c r="O24" s="33"/>
      <c r="P24" s="33"/>
    </row>
    <row r="25" spans="1:16" s="77" customFormat="1" ht="28.5" customHeight="1" thickBot="1" x14ac:dyDescent="0.25">
      <c r="A25" s="80"/>
      <c r="B25" s="81"/>
      <c r="C25" s="82"/>
      <c r="D25" s="82"/>
      <c r="E25" s="82"/>
      <c r="F25" s="82"/>
      <c r="G25" s="83" t="s">
        <v>761</v>
      </c>
      <c r="H25" s="84" t="e">
        <f>in_kind_total</f>
        <v>#REF!</v>
      </c>
      <c r="I25" s="33"/>
      <c r="J25" s="33"/>
      <c r="K25" s="33"/>
      <c r="L25" s="34"/>
      <c r="M25" s="33"/>
      <c r="N25" s="33"/>
      <c r="O25" s="33"/>
      <c r="P25" s="33"/>
    </row>
    <row r="26" spans="1:16" s="77" customFormat="1" ht="28.5" customHeight="1" thickBot="1" x14ac:dyDescent="0.25">
      <c r="A26" s="80"/>
      <c r="B26" s="75"/>
      <c r="C26" s="75"/>
      <c r="D26" s="75"/>
      <c r="E26" s="75"/>
      <c r="F26" s="75"/>
      <c r="G26" s="83" t="s">
        <v>762</v>
      </c>
      <c r="H26" s="84" t="e">
        <f>SUM(H22:H25)</f>
        <v>#REF!</v>
      </c>
      <c r="I26" s="35" t="s">
        <v>833</v>
      </c>
      <c r="J26" s="33"/>
      <c r="K26" s="33"/>
      <c r="L26" s="34"/>
      <c r="M26" s="33"/>
      <c r="N26" s="33"/>
      <c r="O26" s="33"/>
      <c r="P26" s="33"/>
    </row>
    <row r="27" spans="1:16" ht="28.5" customHeight="1" x14ac:dyDescent="0.2"/>
    <row r="28" spans="1:16" s="77" customFormat="1" ht="42" customHeight="1" thickBot="1" x14ac:dyDescent="0.25">
      <c r="A28" s="73" t="s">
        <v>508</v>
      </c>
      <c r="B28" s="74"/>
      <c r="C28" s="75"/>
      <c r="D28" s="75"/>
      <c r="E28" s="75"/>
      <c r="F28" s="75"/>
      <c r="G28" s="76"/>
      <c r="H28" s="76" t="s">
        <v>491</v>
      </c>
      <c r="I28" s="76" t="s">
        <v>755</v>
      </c>
      <c r="J28" s="76" t="s">
        <v>757</v>
      </c>
      <c r="K28" s="76" t="s">
        <v>756</v>
      </c>
      <c r="L28" s="34"/>
      <c r="M28" s="33"/>
      <c r="N28" s="33"/>
      <c r="O28" s="33"/>
      <c r="P28" s="33"/>
    </row>
    <row r="29" spans="1:16" s="77" customFormat="1" ht="28.5" customHeight="1" thickBot="1" x14ac:dyDescent="0.25">
      <c r="A29" s="78" t="s">
        <v>509</v>
      </c>
      <c r="B29" s="87" t="s">
        <v>771</v>
      </c>
      <c r="C29" s="87"/>
      <c r="D29" s="88"/>
      <c r="E29" s="90" t="s">
        <v>510</v>
      </c>
      <c r="F29" s="88"/>
      <c r="G29" s="91"/>
      <c r="H29" s="86">
        <f t="array" ref="H29">SUM(IF(B29="",0,IF(Budget_Headings_Column=B29,Amount_Column,0)))</f>
        <v>1176151</v>
      </c>
      <c r="I29" s="144" t="e">
        <f t="shared" ref="I29:I40" si="1">ROUND(H29/total_eligible_expenditure_total,2)</f>
        <v>#REF!</v>
      </c>
      <c r="J29" s="86" t="e">
        <f>amount_budget_heading1+amount_budget_heading2+amount_budget_heading3+reserve_total</f>
        <v>#REF!</v>
      </c>
      <c r="K29" s="86" t="e">
        <f>SUM(H32:H40)+indirect_costs_total+in_kind_total</f>
        <v>#REF!</v>
      </c>
      <c r="L29" s="34"/>
      <c r="M29" s="33"/>
      <c r="N29" s="33"/>
      <c r="O29" s="33"/>
      <c r="P29" s="33"/>
    </row>
    <row r="30" spans="1:16" s="77" customFormat="1" ht="28.5" customHeight="1" thickBot="1" x14ac:dyDescent="0.25">
      <c r="A30" s="78" t="s">
        <v>511</v>
      </c>
      <c r="B30" s="87" t="s">
        <v>933</v>
      </c>
      <c r="C30" s="88"/>
      <c r="D30" s="88"/>
      <c r="E30" s="90" t="s">
        <v>468</v>
      </c>
      <c r="F30" s="88"/>
      <c r="G30" s="91"/>
      <c r="H30" s="86">
        <f t="array" ref="H30">SUM(IF(B30="",0,IF(Budget_Headings_Column=B30,Amount_Column,0)))</f>
        <v>49344</v>
      </c>
      <c r="I30" s="144" t="e">
        <f t="shared" si="1"/>
        <v>#REF!</v>
      </c>
      <c r="J30" s="144" t="e">
        <f>ROUND(infrastructure_costs_total/total_eligible_expenditure_total,2)</f>
        <v>#REF!</v>
      </c>
      <c r="K30" s="144" t="e">
        <f>ROUND(non_investment_costs_total/total_eligible_expenditure_total,2)</f>
        <v>#REF!</v>
      </c>
      <c r="L30" s="34"/>
      <c r="M30" s="33"/>
      <c r="N30" s="33"/>
      <c r="O30" s="33"/>
      <c r="P30" s="33"/>
    </row>
    <row r="31" spans="1:16" s="77" customFormat="1" ht="28.5" customHeight="1" thickBot="1" x14ac:dyDescent="0.25">
      <c r="A31" s="78" t="s">
        <v>512</v>
      </c>
      <c r="B31" s="87" t="s">
        <v>770</v>
      </c>
      <c r="C31" s="88"/>
      <c r="D31" s="88"/>
      <c r="E31" s="90" t="s">
        <v>513</v>
      </c>
      <c r="F31" s="88"/>
      <c r="G31" s="91"/>
      <c r="H31" s="86">
        <f t="array" ref="H31">SUM(IF(B31="",0,IF(Budget_Headings_Column=B31,Amount_Column,0)))</f>
        <v>0</v>
      </c>
      <c r="I31" s="144" t="e">
        <f t="shared" si="1"/>
        <v>#REF!</v>
      </c>
      <c r="J31" s="33"/>
      <c r="K31" s="33"/>
      <c r="L31" s="34"/>
      <c r="M31" s="33"/>
      <c r="N31" s="33"/>
      <c r="O31" s="33"/>
      <c r="P31" s="33"/>
    </row>
    <row r="32" spans="1:16" s="77" customFormat="1" ht="28.5" customHeight="1" thickBot="1" x14ac:dyDescent="0.25">
      <c r="A32" s="78" t="s">
        <v>514</v>
      </c>
      <c r="B32" s="87" t="s">
        <v>460</v>
      </c>
      <c r="C32" s="88"/>
      <c r="D32" s="88"/>
      <c r="E32" s="90" t="s">
        <v>515</v>
      </c>
      <c r="F32" s="88"/>
      <c r="G32" s="91"/>
      <c r="H32" s="86">
        <f t="array" ref="H32">SUM(IF(B32="",0,IF(Budget_Headings_Column=B32,Amount_Column,0)))</f>
        <v>5000</v>
      </c>
      <c r="I32" s="144" t="e">
        <f t="shared" si="1"/>
        <v>#REF!</v>
      </c>
      <c r="J32" s="33"/>
      <c r="K32" s="33"/>
      <c r="L32" s="34"/>
      <c r="M32" s="33"/>
      <c r="N32" s="33"/>
      <c r="O32" s="33"/>
      <c r="P32" s="33"/>
    </row>
    <row r="33" spans="1:16" s="77" customFormat="1" ht="28.5" customHeight="1" thickBot="1" x14ac:dyDescent="0.25">
      <c r="A33" s="78" t="s">
        <v>516</v>
      </c>
      <c r="B33" s="87" t="s">
        <v>461</v>
      </c>
      <c r="C33" s="88"/>
      <c r="D33" s="88"/>
      <c r="E33" s="90" t="s">
        <v>517</v>
      </c>
      <c r="F33" s="88"/>
      <c r="G33" s="91"/>
      <c r="H33" s="86">
        <f t="array" ref="H33">SUM(IF(B33="",0,IF(Budget_Headings_Column=B33,Amount_Column,0)))</f>
        <v>0</v>
      </c>
      <c r="I33" s="144" t="e">
        <f t="shared" si="1"/>
        <v>#REF!</v>
      </c>
      <c r="J33" s="33"/>
      <c r="K33" s="33"/>
      <c r="L33" s="34"/>
      <c r="M33" s="33"/>
      <c r="N33" s="33"/>
      <c r="O33" s="33"/>
      <c r="P33" s="33"/>
    </row>
    <row r="34" spans="1:16" s="77" customFormat="1" ht="28.5" customHeight="1" thickBot="1" x14ac:dyDescent="0.25">
      <c r="A34" s="78" t="s">
        <v>518</v>
      </c>
      <c r="B34" s="87" t="s">
        <v>769</v>
      </c>
      <c r="C34" s="88"/>
      <c r="D34" s="88"/>
      <c r="E34" s="90" t="s">
        <v>519</v>
      </c>
      <c r="F34" s="88"/>
      <c r="G34" s="91"/>
      <c r="H34" s="86">
        <f t="array" ref="H34">SUM(IF(B34="",0,IF(Budget_Headings_Column=B34,Amount_Column,0)))</f>
        <v>5000</v>
      </c>
      <c r="I34" s="144" t="e">
        <f t="shared" si="1"/>
        <v>#REF!</v>
      </c>
      <c r="J34" s="33"/>
      <c r="K34" s="33"/>
      <c r="L34" s="34"/>
      <c r="M34" s="33"/>
      <c r="N34" s="33"/>
      <c r="O34" s="33"/>
      <c r="P34" s="33"/>
    </row>
    <row r="35" spans="1:16" s="77" customFormat="1" ht="28.5" customHeight="1" thickBot="1" x14ac:dyDescent="0.25">
      <c r="A35" s="78" t="s">
        <v>520</v>
      </c>
      <c r="B35" s="87" t="s">
        <v>772</v>
      </c>
      <c r="C35" s="88"/>
      <c r="D35" s="88"/>
      <c r="E35" s="90" t="s">
        <v>521</v>
      </c>
      <c r="F35" s="88"/>
      <c r="G35" s="91"/>
      <c r="H35" s="86">
        <f t="array" ref="H35">SUM(IF(B35="",0,IF(Budget_Headings_Column=B35,Amount_Column,0)))</f>
        <v>0</v>
      </c>
      <c r="I35" s="144" t="e">
        <f t="shared" si="1"/>
        <v>#REF!</v>
      </c>
      <c r="J35" s="33"/>
      <c r="K35" s="33"/>
      <c r="L35" s="34"/>
      <c r="M35" s="33"/>
      <c r="N35" s="33"/>
      <c r="O35" s="33"/>
      <c r="P35" s="33"/>
    </row>
    <row r="36" spans="1:16" s="77" customFormat="1" ht="28.5" customHeight="1" thickBot="1" x14ac:dyDescent="0.25">
      <c r="A36" s="78" t="s">
        <v>522</v>
      </c>
      <c r="B36" s="87" t="s">
        <v>462</v>
      </c>
      <c r="C36" s="88"/>
      <c r="D36" s="88"/>
      <c r="E36" s="90" t="s">
        <v>523</v>
      </c>
      <c r="F36" s="88"/>
      <c r="G36" s="91"/>
      <c r="H36" s="86">
        <f t="array" ref="H36">SUM(IF(B36="",0,IF(Budget_Headings_Column=B36,Amount_Column,0)))</f>
        <v>4000</v>
      </c>
      <c r="I36" s="144" t="e">
        <f t="shared" si="1"/>
        <v>#REF!</v>
      </c>
      <c r="J36" s="33"/>
      <c r="K36" s="33"/>
      <c r="L36" s="34"/>
      <c r="M36" s="33"/>
      <c r="N36" s="33"/>
      <c r="O36" s="33"/>
      <c r="P36" s="33"/>
    </row>
    <row r="37" spans="1:16" s="77" customFormat="1" ht="28.5" customHeight="1" thickBot="1" x14ac:dyDescent="0.25">
      <c r="A37" s="78" t="s">
        <v>524</v>
      </c>
      <c r="B37" s="87" t="s">
        <v>767</v>
      </c>
      <c r="C37" s="88"/>
      <c r="D37" s="88"/>
      <c r="E37" s="90" t="s">
        <v>768</v>
      </c>
      <c r="F37" s="88"/>
      <c r="G37" s="91"/>
      <c r="H37" s="86">
        <f t="array" ref="H37">SUM(IF(B37="",0,IF(Budget_Headings_Column=B37,Amount_Column,0)))</f>
        <v>0</v>
      </c>
      <c r="I37" s="144" t="e">
        <f t="shared" si="1"/>
        <v>#REF!</v>
      </c>
      <c r="J37" s="33"/>
      <c r="K37" s="33"/>
      <c r="L37" s="34"/>
      <c r="M37" s="33"/>
      <c r="N37" s="33"/>
      <c r="O37" s="33"/>
      <c r="P37" s="33"/>
    </row>
    <row r="38" spans="1:16" s="77" customFormat="1" ht="28.5" customHeight="1" thickBot="1" x14ac:dyDescent="0.25">
      <c r="A38" s="78" t="s">
        <v>525</v>
      </c>
      <c r="B38" s="87" t="s">
        <v>726</v>
      </c>
      <c r="C38" s="88"/>
      <c r="D38" s="88"/>
      <c r="E38" s="90" t="s">
        <v>724</v>
      </c>
      <c r="F38" s="88"/>
      <c r="G38" s="91"/>
      <c r="H38" s="86">
        <f t="array" ref="H38">SUM(IF(B38="",0,IF(Budget_Headings_Column=B38,Amount_Column,0)))</f>
        <v>0</v>
      </c>
      <c r="I38" s="144" t="e">
        <f t="shared" si="1"/>
        <v>#REF!</v>
      </c>
      <c r="J38" s="33"/>
      <c r="K38" s="33"/>
      <c r="L38" s="34"/>
      <c r="M38" s="33"/>
      <c r="N38" s="33"/>
      <c r="O38" s="33"/>
      <c r="P38" s="33"/>
    </row>
    <row r="39" spans="1:16" s="77" customFormat="1" ht="28.5" customHeight="1" thickBot="1" x14ac:dyDescent="0.25">
      <c r="A39" s="78" t="s">
        <v>526</v>
      </c>
      <c r="B39" s="87" t="s">
        <v>722</v>
      </c>
      <c r="C39" s="88"/>
      <c r="D39" s="88"/>
      <c r="E39" s="90" t="s">
        <v>725</v>
      </c>
      <c r="F39" s="88"/>
      <c r="G39" s="91"/>
      <c r="H39" s="86">
        <f t="array" ref="H39">SUM(IF(B39="",0,IF(Budget_Headings_Column=B39,Amount_Column,0)))</f>
        <v>0</v>
      </c>
      <c r="I39" s="144" t="e">
        <f t="shared" si="1"/>
        <v>#REF!</v>
      </c>
      <c r="J39" s="33"/>
      <c r="K39" s="33"/>
      <c r="L39" s="34"/>
      <c r="M39" s="33"/>
      <c r="N39" s="33"/>
      <c r="O39" s="33"/>
      <c r="P39" s="33"/>
    </row>
    <row r="40" spans="1:16" s="77" customFormat="1" ht="28.5" customHeight="1" thickBot="1" x14ac:dyDescent="0.25">
      <c r="A40" s="78" t="s">
        <v>723</v>
      </c>
      <c r="B40" s="87" t="s">
        <v>463</v>
      </c>
      <c r="C40" s="88"/>
      <c r="D40" s="88"/>
      <c r="E40" s="90" t="s">
        <v>191</v>
      </c>
      <c r="F40" s="88"/>
      <c r="G40" s="91"/>
      <c r="H40" s="86">
        <f t="array" ref="H40">SUM(IF(B40="",0,IF(Budget_Headings_Column=B40,Amount_Column,0)))</f>
        <v>234200</v>
      </c>
      <c r="I40" s="144" t="e">
        <f t="shared" si="1"/>
        <v>#REF!</v>
      </c>
      <c r="J40" s="33"/>
      <c r="K40" s="33"/>
      <c r="L40" s="34"/>
      <c r="M40" s="33"/>
      <c r="N40" s="33"/>
      <c r="O40" s="33"/>
      <c r="P40" s="33"/>
    </row>
    <row r="41" spans="1:16" s="77" customFormat="1" ht="28.5" customHeight="1" thickBot="1" x14ac:dyDescent="0.25">
      <c r="A41" s="80"/>
      <c r="B41" s="81"/>
      <c r="C41" s="82"/>
      <c r="D41" s="82"/>
      <c r="E41" s="82"/>
      <c r="F41" s="82"/>
      <c r="G41" s="83" t="s">
        <v>941</v>
      </c>
      <c r="H41" s="84">
        <f>SUM(H29:H40)</f>
        <v>1473695</v>
      </c>
      <c r="I41" s="33"/>
      <c r="J41" s="33"/>
      <c r="K41" s="33"/>
      <c r="L41" s="34"/>
      <c r="M41" s="33"/>
      <c r="N41" s="33"/>
      <c r="O41" s="33"/>
      <c r="P41" s="33"/>
    </row>
    <row r="42" spans="1:16" s="77" customFormat="1" ht="28.5" customHeight="1" thickBot="1" x14ac:dyDescent="0.25">
      <c r="A42" s="80"/>
      <c r="B42" s="81"/>
      <c r="C42" s="82"/>
      <c r="D42" s="82"/>
      <c r="E42" s="82"/>
      <c r="F42" s="82"/>
      <c r="G42" s="83" t="s">
        <v>496</v>
      </c>
      <c r="H42" s="84" t="e">
        <f>amount_indirect_costs</f>
        <v>#REF!</v>
      </c>
      <c r="I42" s="33"/>
      <c r="J42" s="33"/>
      <c r="K42" s="33"/>
      <c r="L42" s="34"/>
      <c r="M42" s="33"/>
      <c r="N42" s="33"/>
      <c r="O42" s="33"/>
      <c r="P42" s="33"/>
    </row>
    <row r="43" spans="1:16" s="77" customFormat="1" ht="28.5" customHeight="1" thickBot="1" x14ac:dyDescent="0.25">
      <c r="A43" s="80"/>
      <c r="B43" s="81"/>
      <c r="C43" s="82"/>
      <c r="D43" s="82"/>
      <c r="E43" s="82"/>
      <c r="F43" s="82"/>
      <c r="G43" s="83" t="s">
        <v>760</v>
      </c>
      <c r="H43" s="84" t="e">
        <f>reserve_total</f>
        <v>#REF!</v>
      </c>
      <c r="I43" s="33"/>
      <c r="J43" s="33"/>
      <c r="K43" s="33"/>
      <c r="L43" s="34"/>
      <c r="M43" s="33"/>
      <c r="N43" s="33"/>
      <c r="O43" s="33"/>
      <c r="P43" s="33"/>
    </row>
    <row r="44" spans="1:16" s="77" customFormat="1" ht="28.5" customHeight="1" thickBot="1" x14ac:dyDescent="0.25">
      <c r="A44" s="80"/>
      <c r="B44" s="81"/>
      <c r="C44" s="82"/>
      <c r="D44" s="82"/>
      <c r="E44" s="82"/>
      <c r="F44" s="82"/>
      <c r="G44" s="83" t="s">
        <v>761</v>
      </c>
      <c r="H44" s="84" t="e">
        <f>in_kind_total</f>
        <v>#REF!</v>
      </c>
      <c r="I44" s="33"/>
      <c r="J44" s="33"/>
      <c r="K44" s="33"/>
      <c r="L44" s="34"/>
      <c r="M44" s="33"/>
      <c r="N44" s="33"/>
      <c r="O44" s="33"/>
      <c r="P44" s="33"/>
    </row>
    <row r="45" spans="1:16" s="77" customFormat="1" ht="28.5" customHeight="1" thickBot="1" x14ac:dyDescent="0.25">
      <c r="A45" s="80"/>
      <c r="B45" s="75"/>
      <c r="C45" s="75"/>
      <c r="D45" s="75"/>
      <c r="E45" s="75"/>
      <c r="F45" s="75"/>
      <c r="G45" s="83" t="s">
        <v>762</v>
      </c>
      <c r="H45" s="84" t="e">
        <f>SUM(H41:H44)</f>
        <v>#REF!</v>
      </c>
      <c r="I45" s="35" t="s">
        <v>834</v>
      </c>
      <c r="J45" s="33"/>
      <c r="K45" s="33"/>
      <c r="L45" s="34"/>
      <c r="M45" s="33"/>
      <c r="N45" s="33"/>
      <c r="O45" s="33"/>
      <c r="P45" s="33"/>
    </row>
    <row r="46" spans="1:16" ht="28.5" customHeight="1" x14ac:dyDescent="0.2"/>
    <row r="47" spans="1:16" s="77" customFormat="1" ht="28.5" customHeight="1" thickBot="1" x14ac:dyDescent="0.25">
      <c r="A47" s="92" t="s">
        <v>527</v>
      </c>
      <c r="D47" s="34"/>
      <c r="E47" s="34"/>
      <c r="F47" s="34"/>
      <c r="G47" s="34"/>
      <c r="H47" s="34"/>
      <c r="I47" s="34"/>
      <c r="J47" s="34"/>
      <c r="K47" s="34"/>
      <c r="L47" s="34"/>
      <c r="M47" s="33"/>
      <c r="N47" s="33"/>
      <c r="O47" s="33"/>
      <c r="P47" s="33"/>
    </row>
    <row r="48" spans="1:16" s="77" customFormat="1" ht="30.75" customHeight="1" thickBot="1" x14ac:dyDescent="0.25">
      <c r="A48" s="633" t="s">
        <v>531</v>
      </c>
      <c r="B48" s="634"/>
      <c r="C48" s="93" t="s">
        <v>37</v>
      </c>
      <c r="D48" s="93" t="s">
        <v>117</v>
      </c>
      <c r="E48" s="93" t="s">
        <v>118</v>
      </c>
      <c r="F48" s="93" t="s">
        <v>119</v>
      </c>
      <c r="G48" s="93" t="s">
        <v>120</v>
      </c>
      <c r="H48" s="147" t="s">
        <v>38</v>
      </c>
      <c r="I48" s="147" t="s">
        <v>942</v>
      </c>
      <c r="J48" s="33"/>
      <c r="K48" s="33"/>
      <c r="L48" s="34"/>
      <c r="M48" s="33"/>
      <c r="N48" s="33"/>
      <c r="O48" s="33"/>
      <c r="P48" s="33"/>
    </row>
    <row r="49" spans="1:16" s="77" customFormat="1" ht="28.5" customHeight="1" thickBot="1" x14ac:dyDescent="0.25">
      <c r="A49" s="625" t="s">
        <v>476</v>
      </c>
      <c r="B49" s="626"/>
      <c r="C49" s="93" t="e">
        <f>IF(applicant_name="","",applicant_name)</f>
        <v>#REF!</v>
      </c>
      <c r="D49" s="93" t="e">
        <f>IF(partner1_name="","",partner1_name)</f>
        <v>#REF!</v>
      </c>
      <c r="E49" s="93" t="e">
        <f>IF(partner2_name="","",partner2_name)</f>
        <v>#REF!</v>
      </c>
      <c r="F49" s="93" t="e">
        <f>IF(partner3_name="","",partner3_name)</f>
        <v>#REF!</v>
      </c>
      <c r="G49" s="93" t="e">
        <f>IF(partner4_name="","",partner4_name)</f>
        <v>#REF!</v>
      </c>
      <c r="H49" s="148"/>
      <c r="I49" s="148"/>
      <c r="J49" s="33"/>
      <c r="K49" s="33"/>
      <c r="L49" s="34"/>
      <c r="M49" s="33"/>
      <c r="N49" s="33"/>
      <c r="O49" s="33"/>
      <c r="P49" s="33"/>
    </row>
    <row r="50" spans="1:16" s="77" customFormat="1" ht="28.5" customHeight="1" thickBot="1" x14ac:dyDescent="0.25">
      <c r="A50" s="94" t="s">
        <v>492</v>
      </c>
      <c r="B50" s="95" t="s">
        <v>492</v>
      </c>
      <c r="C50" s="96">
        <f t="array" ref="C50">IF($A50="",0,SUM(IF(Implemented_By_Column=C$48,IF(Activities_Column=$B50,Amount_Column,0))))</f>
        <v>88000</v>
      </c>
      <c r="D50" s="96">
        <f t="array" ref="D50">IF($A50="",0,SUM(IF(Implemented_By_Column=D$48,IF(Activities_Column=$B50,Amount_Column,0))))</f>
        <v>0</v>
      </c>
      <c r="E50" s="96">
        <f t="array" ref="E50">IF($A50="",0,SUM(IF(Implemented_By_Column=E$48,IF(Activities_Column=$B50,Amount_Column,0))))</f>
        <v>0</v>
      </c>
      <c r="F50" s="96">
        <f t="array" ref="F50">IF($A50="",0,SUM(IF(Implemented_By_Column=F$48,IF(Activities_Column=$B50,Amount_Column,0))))</f>
        <v>0</v>
      </c>
      <c r="G50" s="96">
        <f t="array" ref="G50">IF($A50="",0,SUM(IF(Implemented_By_Column=G$48,IF(Activities_Column=$B50,Amount_Column,0))))</f>
        <v>0</v>
      </c>
      <c r="H50" s="86">
        <f>SUM(C50:G50)</f>
        <v>88000</v>
      </c>
      <c r="I50" s="112" t="e">
        <f>H50/H$59</f>
        <v>#REF!</v>
      </c>
      <c r="J50" s="33"/>
      <c r="K50" s="33"/>
      <c r="L50" s="34"/>
      <c r="M50" s="33"/>
      <c r="N50" s="33"/>
      <c r="O50" s="33"/>
      <c r="P50" s="33"/>
    </row>
    <row r="51" spans="1:16" s="77" customFormat="1" ht="28.5" customHeight="1" thickBot="1" x14ac:dyDescent="0.25">
      <c r="A51" s="97" t="e">
        <f>IF(Activity1_Name="","",Activity1_Name)</f>
        <v>#REF!</v>
      </c>
      <c r="B51" s="98" t="s">
        <v>500</v>
      </c>
      <c r="C51" s="96" t="e">
        <f t="array" ref="C51">IF($A51="",0,SUM(IF(Implemented_By_Column=C$48,IF(Activities_Column=$B51,Amount_Column,0))))</f>
        <v>#REF!</v>
      </c>
      <c r="D51" s="96" t="e">
        <f t="array" ref="D51">IF($A51="",0,SUM(IF(Implemented_By_Column=D$48,IF(Activities_Column=$B51,Amount_Column,0))))</f>
        <v>#REF!</v>
      </c>
      <c r="E51" s="96" t="e">
        <f t="array" ref="E51">IF($A51="",0,SUM(IF(Implemented_By_Column=E$48,IF(Activities_Column=$B51,Amount_Column,0))))</f>
        <v>#REF!</v>
      </c>
      <c r="F51" s="96" t="e">
        <f t="array" ref="F51">IF($A51="",0,SUM(IF(Implemented_By_Column=F$48,IF(Activities_Column=$B51,Amount_Column,0))))</f>
        <v>#REF!</v>
      </c>
      <c r="G51" s="96" t="e">
        <f t="array" ref="G51">IF($A51="",0,SUM(IF(Implemented_By_Column=G$48,IF(Activities_Column=$B51,Amount_Column,0))))</f>
        <v>#REF!</v>
      </c>
      <c r="H51" s="86" t="e">
        <f t="shared" ref="H51:H58" si="2">SUM(C51:G51)</f>
        <v>#REF!</v>
      </c>
      <c r="I51" s="112" t="e">
        <f t="shared" ref="I51:I57" si="3">H51/H$59</f>
        <v>#REF!</v>
      </c>
      <c r="J51" s="33"/>
      <c r="K51" s="33"/>
      <c r="L51" s="34"/>
      <c r="M51" s="33"/>
      <c r="N51" s="33"/>
      <c r="O51" s="33"/>
      <c r="P51" s="33"/>
    </row>
    <row r="52" spans="1:16" s="77" customFormat="1" ht="28.5" customHeight="1" thickBot="1" x14ac:dyDescent="0.25">
      <c r="A52" s="97" t="e">
        <f>IF(Activity2_Name="","",Activity2_Name)</f>
        <v>#REF!</v>
      </c>
      <c r="B52" s="98" t="s">
        <v>501</v>
      </c>
      <c r="C52" s="96" t="e">
        <f t="array" ref="C52">IF($A52="",0,SUM(IF(Implemented_By_Column=C$48,IF(Activities_Column=$B52,Amount_Column,0))))</f>
        <v>#REF!</v>
      </c>
      <c r="D52" s="96" t="e">
        <f t="array" ref="D52">IF($A52="",0,SUM(IF(Implemented_By_Column=D$48,IF(Activities_Column=$B52,Amount_Column,0))))</f>
        <v>#REF!</v>
      </c>
      <c r="E52" s="96" t="e">
        <f t="array" ref="E52">IF($A52="",0,SUM(IF(Implemented_By_Column=E$48,IF(Activities_Column=$B52,Amount_Column,0))))</f>
        <v>#REF!</v>
      </c>
      <c r="F52" s="96" t="e">
        <f t="array" ref="F52">IF($A52="",0,SUM(IF(Implemented_By_Column=F$48,IF(Activities_Column=$B52,Amount_Column,0))))</f>
        <v>#REF!</v>
      </c>
      <c r="G52" s="96" t="e">
        <f t="array" ref="G52">IF($A52="",0,SUM(IF(Implemented_By_Column=G$48,IF(Activities_Column=$B52,Amount_Column,0))))</f>
        <v>#REF!</v>
      </c>
      <c r="H52" s="86" t="e">
        <f t="shared" si="2"/>
        <v>#REF!</v>
      </c>
      <c r="I52" s="112" t="e">
        <f t="shared" si="3"/>
        <v>#REF!</v>
      </c>
      <c r="J52" s="33"/>
      <c r="K52" s="33"/>
      <c r="L52" s="34"/>
      <c r="M52" s="33"/>
      <c r="N52" s="33"/>
      <c r="O52" s="33"/>
      <c r="P52" s="33"/>
    </row>
    <row r="53" spans="1:16" s="77" customFormat="1" ht="28.5" customHeight="1" thickBot="1" x14ac:dyDescent="0.25">
      <c r="A53" s="97" t="e">
        <f>IF(Activity3_Name="","",Activity3_Name)</f>
        <v>#REF!</v>
      </c>
      <c r="B53" s="98" t="s">
        <v>502</v>
      </c>
      <c r="C53" s="96" t="e">
        <f t="array" ref="C53">IF($A53="",0,SUM(IF(Implemented_By_Column=C$48,IF(Activities_Column=$B53,Amount_Column,0))))</f>
        <v>#REF!</v>
      </c>
      <c r="D53" s="96" t="e">
        <f t="array" ref="D53">IF($A53="",0,SUM(IF(Implemented_By_Column=D$48,IF(Activities_Column=$B53,Amount_Column,0))))</f>
        <v>#REF!</v>
      </c>
      <c r="E53" s="96" t="e">
        <f t="array" ref="E53">IF($A53="",0,SUM(IF(Implemented_By_Column=E$48,IF(Activities_Column=$B53,Amount_Column,0))))</f>
        <v>#REF!</v>
      </c>
      <c r="F53" s="96" t="e">
        <f t="array" ref="F53">IF($A53="",0,SUM(IF(Implemented_By_Column=F$48,IF(Activities_Column=$B53,Amount_Column,0))))</f>
        <v>#REF!</v>
      </c>
      <c r="G53" s="96" t="e">
        <f t="array" ref="G53">IF($A53="",0,SUM(IF(Implemented_By_Column=G$48,IF(Activities_Column=$B53,Amount_Column,0))))</f>
        <v>#REF!</v>
      </c>
      <c r="H53" s="86" t="e">
        <f t="shared" si="2"/>
        <v>#REF!</v>
      </c>
      <c r="I53" s="112" t="e">
        <f t="shared" si="3"/>
        <v>#REF!</v>
      </c>
      <c r="J53" s="33"/>
      <c r="K53" s="33"/>
      <c r="L53" s="34"/>
      <c r="M53" s="33"/>
      <c r="N53" s="33"/>
      <c r="O53" s="33"/>
      <c r="P53" s="33"/>
    </row>
    <row r="54" spans="1:16" s="77" customFormat="1" ht="28.5" customHeight="1" thickBot="1" x14ac:dyDescent="0.25">
      <c r="A54" s="97" t="e">
        <f>IF(Activity4_Name="","",Activity4_Name)</f>
        <v>#REF!</v>
      </c>
      <c r="B54" s="98" t="s">
        <v>503</v>
      </c>
      <c r="C54" s="96" t="e">
        <f t="array" ref="C54">IF($A54="",0,SUM(IF(Implemented_By_Column=C$48,IF(Activities_Column=$B54,Amount_Column,0))))</f>
        <v>#REF!</v>
      </c>
      <c r="D54" s="96" t="e">
        <f t="array" ref="D54">IF($A54="",0,SUM(IF(Implemented_By_Column=D$48,IF(Activities_Column=$B54,Amount_Column,0))))</f>
        <v>#REF!</v>
      </c>
      <c r="E54" s="96" t="e">
        <f t="array" ref="E54">IF($A54="",0,SUM(IF(Implemented_By_Column=E$48,IF(Activities_Column=$B54,Amount_Column,0))))</f>
        <v>#REF!</v>
      </c>
      <c r="F54" s="96" t="e">
        <f t="array" ref="F54">IF($A54="",0,SUM(IF(Implemented_By_Column=F$48,IF(Activities_Column=$B54,Amount_Column,0))))</f>
        <v>#REF!</v>
      </c>
      <c r="G54" s="96" t="e">
        <f t="array" ref="G54">IF($A54="",0,SUM(IF(Implemented_By_Column=G$48,IF(Activities_Column=$B54,Amount_Column,0))))</f>
        <v>#REF!</v>
      </c>
      <c r="H54" s="86" t="e">
        <f t="shared" si="2"/>
        <v>#REF!</v>
      </c>
      <c r="I54" s="112" t="e">
        <f t="shared" si="3"/>
        <v>#REF!</v>
      </c>
      <c r="J54" s="33"/>
      <c r="K54" s="33"/>
      <c r="L54" s="34"/>
      <c r="M54" s="33"/>
      <c r="N54" s="33"/>
      <c r="O54" s="33"/>
      <c r="P54" s="33"/>
    </row>
    <row r="55" spans="1:16" s="77" customFormat="1" ht="28.5" customHeight="1" thickBot="1" x14ac:dyDescent="0.25">
      <c r="A55" s="97" t="e">
        <f>IF(Activity5_Name="","",Activity5_Name)</f>
        <v>#REF!</v>
      </c>
      <c r="B55" s="98" t="s">
        <v>504</v>
      </c>
      <c r="C55" s="96" t="e">
        <f t="array" ref="C55">IF($A55="",0,SUM(IF(Implemented_By_Column=C$48,IF(Activities_Column=$B55,Amount_Column,0))))</f>
        <v>#REF!</v>
      </c>
      <c r="D55" s="96" t="e">
        <f t="array" ref="D55">IF($A55="",0,SUM(IF(Implemented_By_Column=D$48,IF(Activities_Column=$B55,Amount_Column,0))))</f>
        <v>#REF!</v>
      </c>
      <c r="E55" s="96" t="e">
        <f t="array" ref="E55">IF($A55="",0,SUM(IF(Implemented_By_Column=E$48,IF(Activities_Column=$B55,Amount_Column,0))))</f>
        <v>#REF!</v>
      </c>
      <c r="F55" s="96" t="e">
        <f t="array" ref="F55">IF($A55="",0,SUM(IF(Implemented_By_Column=F$48,IF(Activities_Column=$B55,Amount_Column,0))))</f>
        <v>#REF!</v>
      </c>
      <c r="G55" s="96" t="e">
        <f t="array" ref="G55">IF($A55="",0,SUM(IF(Implemented_By_Column=G$48,IF(Activities_Column=$B55,Amount_Column,0))))</f>
        <v>#REF!</v>
      </c>
      <c r="H55" s="86" t="e">
        <f t="shared" si="2"/>
        <v>#REF!</v>
      </c>
      <c r="I55" s="112" t="e">
        <f t="shared" si="3"/>
        <v>#REF!</v>
      </c>
      <c r="J55" s="33"/>
      <c r="K55" s="33"/>
      <c r="L55" s="34"/>
      <c r="M55" s="33"/>
      <c r="N55" s="33"/>
      <c r="O55" s="33"/>
      <c r="P55" s="33"/>
    </row>
    <row r="56" spans="1:16" s="77" customFormat="1" ht="28.5" customHeight="1" thickBot="1" x14ac:dyDescent="0.25">
      <c r="A56" s="97" t="e">
        <f>IF(Activity6_Name="","",Activity6_Name)</f>
        <v>#REF!</v>
      </c>
      <c r="B56" s="98" t="s">
        <v>505</v>
      </c>
      <c r="C56" s="96" t="e">
        <f t="array" ref="C56">IF($A56="",0,SUM(IF(Implemented_By_Column=C$48,IF(Activities_Column=$B56,Amount_Column,0))))</f>
        <v>#REF!</v>
      </c>
      <c r="D56" s="96" t="e">
        <f t="array" ref="D56">IF($A56="",0,SUM(IF(Implemented_By_Column=D$48,IF(Activities_Column=$B56,Amount_Column,0))))</f>
        <v>#REF!</v>
      </c>
      <c r="E56" s="96" t="e">
        <f t="array" ref="E56">IF($A56="",0,SUM(IF(Implemented_By_Column=E$48,IF(Activities_Column=$B56,Amount_Column,0))))</f>
        <v>#REF!</v>
      </c>
      <c r="F56" s="96" t="e">
        <f t="array" ref="F56">IF($A56="",0,SUM(IF(Implemented_By_Column=F$48,IF(Activities_Column=$B56,Amount_Column,0))))</f>
        <v>#REF!</v>
      </c>
      <c r="G56" s="96" t="e">
        <f t="array" ref="G56">IF($A56="",0,SUM(IF(Implemented_By_Column=G$48,IF(Activities_Column=$B56,Amount_Column,0))))</f>
        <v>#REF!</v>
      </c>
      <c r="H56" s="86" t="e">
        <f t="shared" si="2"/>
        <v>#REF!</v>
      </c>
      <c r="I56" s="112" t="e">
        <f t="shared" si="3"/>
        <v>#REF!</v>
      </c>
      <c r="J56" s="33"/>
      <c r="K56" s="33"/>
      <c r="L56" s="34"/>
      <c r="M56" s="33"/>
      <c r="N56" s="33"/>
      <c r="O56" s="33"/>
      <c r="P56" s="33"/>
    </row>
    <row r="57" spans="1:16" s="77" customFormat="1" ht="28.5" customHeight="1" thickBot="1" x14ac:dyDescent="0.25">
      <c r="A57" s="97" t="e">
        <f>IF(Activity7_Name="","",Activity7_Name)</f>
        <v>#REF!</v>
      </c>
      <c r="B57" s="98" t="s">
        <v>506</v>
      </c>
      <c r="C57" s="96" t="e">
        <f t="array" ref="C57">IF($A57="",0,SUM(IF(Implemented_By_Column=C$48,IF(Activities_Column=$B57,Amount_Column,0))))</f>
        <v>#REF!</v>
      </c>
      <c r="D57" s="96" t="e">
        <f t="array" ref="D57">IF($A57="",0,SUM(IF(Implemented_By_Column=D$48,IF(Activities_Column=$B57,Amount_Column,0))))</f>
        <v>#REF!</v>
      </c>
      <c r="E57" s="96" t="e">
        <f t="array" ref="E57">IF($A57="",0,SUM(IF(Implemented_By_Column=E$48,IF(Activities_Column=$B57,Amount_Column,0))))</f>
        <v>#REF!</v>
      </c>
      <c r="F57" s="96" t="e">
        <f t="array" ref="F57">IF($A57="",0,SUM(IF(Implemented_By_Column=F$48,IF(Activities_Column=$B57,Amount_Column,0))))</f>
        <v>#REF!</v>
      </c>
      <c r="G57" s="96" t="e">
        <f t="array" ref="G57">IF($A57="",0,SUM(IF(Implemented_By_Column=G$48,IF(Activities_Column=$B57,Amount_Column,0))))</f>
        <v>#REF!</v>
      </c>
      <c r="H57" s="86" t="e">
        <f t="shared" si="2"/>
        <v>#REF!</v>
      </c>
      <c r="I57" s="112" t="e">
        <f t="shared" si="3"/>
        <v>#REF!</v>
      </c>
      <c r="J57" s="33"/>
      <c r="K57" s="33"/>
      <c r="L57" s="34"/>
      <c r="M57" s="33"/>
      <c r="N57" s="33"/>
      <c r="O57" s="33"/>
      <c r="P57" s="33"/>
    </row>
    <row r="58" spans="1:16" s="77" customFormat="1" ht="28.5" customHeight="1" thickBot="1" x14ac:dyDescent="0.25">
      <c r="A58" s="97" t="e">
        <f>IF(Activity8_Name="","",Activity8_Name)</f>
        <v>#REF!</v>
      </c>
      <c r="B58" s="98" t="s">
        <v>507</v>
      </c>
      <c r="C58" s="96" t="e">
        <f t="array" ref="C58">IF($A58="",0,SUM(IF(Implemented_By_Column=C$48,IF(Activities_Column=$B58,Amount_Column,0))))</f>
        <v>#REF!</v>
      </c>
      <c r="D58" s="96" t="e">
        <f t="array" ref="D58">IF($A58="",0,SUM(IF(Implemented_By_Column=D$48,IF(Activities_Column=$B58,Amount_Column,0))))</f>
        <v>#REF!</v>
      </c>
      <c r="E58" s="96" t="e">
        <f t="array" ref="E58">IF($A58="",0,SUM(IF(Implemented_By_Column=E$48,IF(Activities_Column=$B58,Amount_Column,0))))</f>
        <v>#REF!</v>
      </c>
      <c r="F58" s="96" t="e">
        <f t="array" ref="F58">IF($A58="",0,SUM(IF(Implemented_By_Column=F$48,IF(Activities_Column=$B58,Amount_Column,0))))</f>
        <v>#REF!</v>
      </c>
      <c r="G58" s="96" t="e">
        <f t="array" ref="G58">IF($A58="",0,SUM(IF(Implemented_By_Column=G$48,IF(Activities_Column=$B58,Amount_Column,0))))</f>
        <v>#REF!</v>
      </c>
      <c r="H58" s="86" t="e">
        <f t="shared" si="2"/>
        <v>#REF!</v>
      </c>
      <c r="I58" s="112" t="e">
        <f>H58/H$59</f>
        <v>#REF!</v>
      </c>
      <c r="J58" s="33"/>
      <c r="K58" s="33"/>
      <c r="L58" s="34"/>
      <c r="M58" s="33"/>
      <c r="N58" s="33"/>
      <c r="O58" s="33"/>
      <c r="P58" s="33"/>
    </row>
    <row r="59" spans="1:16" s="77" customFormat="1" ht="28.5" customHeight="1" thickBot="1" x14ac:dyDescent="0.25">
      <c r="A59" s="99"/>
      <c r="B59" s="100" t="s">
        <v>38</v>
      </c>
      <c r="C59" s="96" t="e">
        <f t="shared" ref="C59:H59" si="4">SUM(C50:C58)</f>
        <v>#REF!</v>
      </c>
      <c r="D59" s="96" t="e">
        <f t="shared" si="4"/>
        <v>#REF!</v>
      </c>
      <c r="E59" s="96" t="e">
        <f t="shared" si="4"/>
        <v>#REF!</v>
      </c>
      <c r="F59" s="96" t="e">
        <f t="shared" si="4"/>
        <v>#REF!</v>
      </c>
      <c r="G59" s="96" t="e">
        <f t="shared" si="4"/>
        <v>#REF!</v>
      </c>
      <c r="H59" s="84" t="e">
        <f t="shared" si="4"/>
        <v>#REF!</v>
      </c>
      <c r="I59" s="33"/>
      <c r="J59" s="33"/>
      <c r="K59" s="33"/>
      <c r="L59" s="34"/>
      <c r="M59" s="33"/>
      <c r="N59" s="33"/>
      <c r="O59" s="33"/>
      <c r="P59" s="33"/>
    </row>
    <row r="60" spans="1:16" s="77" customFormat="1" ht="28.5" customHeight="1" thickBot="1" x14ac:dyDescent="0.25">
      <c r="D60" s="34"/>
      <c r="E60" s="34"/>
      <c r="F60" s="34"/>
      <c r="G60" s="34"/>
      <c r="H60" s="34"/>
      <c r="I60" s="34"/>
      <c r="J60" s="34"/>
      <c r="K60" s="34"/>
      <c r="L60" s="34"/>
      <c r="M60" s="33"/>
      <c r="N60" s="33"/>
      <c r="O60" s="33"/>
      <c r="P60" s="33"/>
    </row>
    <row r="61" spans="1:16" s="77" customFormat="1" ht="45.75" customHeight="1" thickBot="1" x14ac:dyDescent="0.25">
      <c r="A61" s="101" t="s">
        <v>532</v>
      </c>
      <c r="B61" s="102" t="s">
        <v>492</v>
      </c>
      <c r="C61" s="93" t="s">
        <v>500</v>
      </c>
      <c r="D61" s="93" t="s">
        <v>501</v>
      </c>
      <c r="E61" s="93" t="s">
        <v>502</v>
      </c>
      <c r="F61" s="93" t="s">
        <v>503</v>
      </c>
      <c r="G61" s="93" t="s">
        <v>504</v>
      </c>
      <c r="H61" s="93" t="s">
        <v>505</v>
      </c>
      <c r="I61" s="93" t="s">
        <v>506</v>
      </c>
      <c r="J61" s="93" t="s">
        <v>507</v>
      </c>
      <c r="K61" s="103" t="s">
        <v>534</v>
      </c>
      <c r="L61" s="104" t="s">
        <v>533</v>
      </c>
      <c r="M61" s="33"/>
      <c r="N61" s="33"/>
      <c r="O61" s="33"/>
      <c r="P61" s="33"/>
    </row>
    <row r="62" spans="1:16" s="77" customFormat="1" ht="34.5" customHeight="1" thickBot="1" x14ac:dyDescent="0.25">
      <c r="A62" s="105" t="s">
        <v>530</v>
      </c>
      <c r="B62" s="106" t="str">
        <f>B61</f>
        <v>Project Management</v>
      </c>
      <c r="C62" s="106" t="e">
        <f>IF(Activity1_Name="","",Activity1_Name)</f>
        <v>#REF!</v>
      </c>
      <c r="D62" s="106" t="e">
        <f>IF(Activity2_Name="","",Activity2_Name)</f>
        <v>#REF!</v>
      </c>
      <c r="E62" s="106" t="e">
        <f>IF(Activity3_Name="","",Activity3_Name)</f>
        <v>#REF!</v>
      </c>
      <c r="F62" s="106" t="e">
        <f>IF(Activity4_Name="","",Activity4_Name)</f>
        <v>#REF!</v>
      </c>
      <c r="G62" s="106" t="e">
        <f>IF(Activity5_Name="","",Activity5_Name)</f>
        <v>#REF!</v>
      </c>
      <c r="H62" s="106" t="e">
        <f>IF(Activity6_Name="","",Activity6_Name)</f>
        <v>#REF!</v>
      </c>
      <c r="I62" s="106" t="e">
        <f>IF(Activity7_Name="","",Activity7_Name)</f>
        <v>#REF!</v>
      </c>
      <c r="J62" s="106" t="e">
        <f>IF(Activity8_Name="","",Activity8_Name)</f>
        <v>#REF!</v>
      </c>
      <c r="K62" s="107"/>
      <c r="L62" s="108"/>
      <c r="M62" s="33"/>
      <c r="N62" s="33"/>
      <c r="O62" s="33"/>
      <c r="P62" s="33"/>
    </row>
    <row r="63" spans="1:16" s="77" customFormat="1" ht="34.5" customHeight="1" thickBot="1" x14ac:dyDescent="0.25">
      <c r="A63" s="109" t="s">
        <v>469</v>
      </c>
      <c r="B63" s="110">
        <f t="array" ref="B63">SUM(IF(Type_Of_Expenditures_Column=$A63,IF(Activities_Column=B$61,Amount_Column),0))</f>
        <v>5000</v>
      </c>
      <c r="C63" s="110">
        <f t="array" ref="C63">SUM(IF(Type_Of_Expenditures_Column=$A63,IF(Activities_Column=C$61,Amount_Column),0))</f>
        <v>0</v>
      </c>
      <c r="D63" s="110">
        <f t="array" ref="D63">SUM(IF(Type_Of_Expenditures_Column=$A63,IF(Activities_Column=D$61,Amount_Column),0))</f>
        <v>0</v>
      </c>
      <c r="E63" s="110">
        <f t="array" ref="E63">SUM(IF(Type_Of_Expenditures_Column=$A63,IF(Activities_Column=E$61,Amount_Column),0))</f>
        <v>0</v>
      </c>
      <c r="F63" s="110">
        <f t="array" ref="F63">SUM(IF(Type_Of_Expenditures_Column=$A63,IF(Activities_Column=F$61,Amount_Column),0))</f>
        <v>0</v>
      </c>
      <c r="G63" s="110">
        <f t="array" ref="G63">SUM(IF(Type_Of_Expenditures_Column=$A63,IF(Activities_Column=G$61,Amount_Column),0))</f>
        <v>0</v>
      </c>
      <c r="H63" s="110">
        <f t="array" ref="H63">SUM(IF(Type_Of_Expenditures_Column=$A63,IF(Activities_Column=H$61,Amount_Column),0))</f>
        <v>0</v>
      </c>
      <c r="I63" s="110">
        <f t="array" ref="I63">SUM(IF(Type_Of_Expenditures_Column=$A63,IF(Activities_Column=I$61,Amount_Column),0))</f>
        <v>0</v>
      </c>
      <c r="J63" s="110">
        <f t="array" ref="J63">SUM(IF(Type_Of_Expenditures_Column=$A63,IF(Activities_Column=J$61,Amount_Column),0))</f>
        <v>0</v>
      </c>
      <c r="K63" s="111">
        <f>SUM(B63:J63)</f>
        <v>5000</v>
      </c>
      <c r="L63" s="112" t="e">
        <f t="shared" ref="L63:L72" si="5">IF($K$63=0,0,K63/$K$73)</f>
        <v>#REF!</v>
      </c>
      <c r="M63" s="33"/>
      <c r="N63" s="33"/>
      <c r="O63" s="33"/>
      <c r="P63" s="33"/>
    </row>
    <row r="64" spans="1:16" ht="34.5" customHeight="1" thickBot="1" x14ac:dyDescent="0.25">
      <c r="A64" s="109" t="s">
        <v>470</v>
      </c>
      <c r="B64" s="110">
        <f t="array" ref="B64">SUM(IF(Type_Of_Expenditures_Column=$A64,IF(Activities_Column=B$61,Amount_Column),0))</f>
        <v>0</v>
      </c>
      <c r="C64" s="110">
        <f t="array" ref="C64">SUM(IF(Type_Of_Expenditures_Column=$A64,IF(Activities_Column=C$61,Amount_Column),0))</f>
        <v>0</v>
      </c>
      <c r="D64" s="110">
        <f t="array" ref="D64">SUM(IF(Type_Of_Expenditures_Column=$A64,IF(Activities_Column=D$61,Amount_Column),0))</f>
        <v>0</v>
      </c>
      <c r="E64" s="110">
        <f t="array" ref="E64">SUM(IF(Type_Of_Expenditures_Column=$A64,IF(Activities_Column=E$61,Amount_Column),0))</f>
        <v>0</v>
      </c>
      <c r="F64" s="110">
        <f t="array" ref="F64">SUM(IF(Type_Of_Expenditures_Column=$A64,IF(Activities_Column=F$61,Amount_Column),0))</f>
        <v>0</v>
      </c>
      <c r="G64" s="110">
        <f t="array" ref="G64">SUM(IF(Type_Of_Expenditures_Column=$A64,IF(Activities_Column=G$61,Amount_Column),0))</f>
        <v>0</v>
      </c>
      <c r="H64" s="110">
        <f t="array" ref="H64">SUM(IF(Type_Of_Expenditures_Column=$A64,IF(Activities_Column=H$61,Amount_Column),0))</f>
        <v>0</v>
      </c>
      <c r="I64" s="110">
        <f t="array" ref="I64">SUM(IF(Type_Of_Expenditures_Column=$A64,IF(Activities_Column=I$61,Amount_Column),0))</f>
        <v>0</v>
      </c>
      <c r="J64" s="110">
        <f t="array" ref="J64">SUM(IF(Type_Of_Expenditures_Column=$A64,IF(Activities_Column=J$61,Amount_Column),0))</f>
        <v>4000</v>
      </c>
      <c r="K64" s="111">
        <f t="shared" ref="K64:K69" si="6">SUM(B64:J64)</f>
        <v>4000</v>
      </c>
      <c r="L64" s="112" t="e">
        <f t="shared" si="5"/>
        <v>#REF!</v>
      </c>
    </row>
    <row r="65" spans="1:12" ht="34.5" customHeight="1" thickBot="1" x14ac:dyDescent="0.25">
      <c r="A65" s="109" t="s">
        <v>471</v>
      </c>
      <c r="B65" s="110">
        <f t="array" ref="B65">SUM(IF(Type_Of_Expenditures_Column=$A65,IF(Activities_Column=B$61,Amount_Column),0))</f>
        <v>0</v>
      </c>
      <c r="C65" s="110">
        <f t="array" ref="C65">SUM(IF(Type_Of_Expenditures_Column=$A65,IF(Activities_Column=C$61,Amount_Column),0))</f>
        <v>0</v>
      </c>
      <c r="D65" s="110">
        <f t="array" ref="D65">SUM(IF(Type_Of_Expenditures_Column=$A65,IF(Activities_Column=D$61,Amount_Column),0))</f>
        <v>0</v>
      </c>
      <c r="E65" s="110">
        <f t="array" ref="E65">SUM(IF(Type_Of_Expenditures_Column=$A65,IF(Activities_Column=E$61,Amount_Column),0))</f>
        <v>0</v>
      </c>
      <c r="F65" s="110">
        <f t="array" ref="F65">SUM(IF(Type_Of_Expenditures_Column=$A65,IF(Activities_Column=F$61,Amount_Column),0))</f>
        <v>0</v>
      </c>
      <c r="G65" s="110">
        <f t="array" ref="G65">SUM(IF(Type_Of_Expenditures_Column=$A65,IF(Activities_Column=G$61,Amount_Column),0))</f>
        <v>0</v>
      </c>
      <c r="H65" s="110">
        <f t="array" ref="H65">SUM(IF(Type_Of_Expenditures_Column=$A65,IF(Activities_Column=H$61,Amount_Column),0))</f>
        <v>0</v>
      </c>
      <c r="I65" s="110">
        <f t="array" ref="I65">SUM(IF(Type_Of_Expenditures_Column=$A65,IF(Activities_Column=I$61,Amount_Column),0))</f>
        <v>0</v>
      </c>
      <c r="J65" s="110">
        <f t="array" ref="J65">SUM(IF(Type_Of_Expenditures_Column=$A65,IF(Activities_Column=J$61,Amount_Column),0))</f>
        <v>0</v>
      </c>
      <c r="K65" s="111">
        <f t="shared" si="6"/>
        <v>0</v>
      </c>
      <c r="L65" s="112" t="e">
        <f t="shared" si="5"/>
        <v>#REF!</v>
      </c>
    </row>
    <row r="66" spans="1:12" ht="34.5" customHeight="1" thickBot="1" x14ac:dyDescent="0.25">
      <c r="A66" s="109" t="s">
        <v>464</v>
      </c>
      <c r="B66" s="110">
        <f t="array" ref="B66">SUM(IF(Type_Of_Expenditures_Column=$A66,IF(Activities_Column=B$61,Amount_Column),0))</f>
        <v>0</v>
      </c>
      <c r="C66" s="110">
        <f t="array" ref="C66">SUM(IF(Type_Of_Expenditures_Column=$A66,IF(Activities_Column=C$61,Amount_Column),0))</f>
        <v>0</v>
      </c>
      <c r="D66" s="110">
        <f t="array" ref="D66">SUM(IF(Type_Of_Expenditures_Column=$A66,IF(Activities_Column=D$61,Amount_Column),0))</f>
        <v>0</v>
      </c>
      <c r="E66" s="110">
        <f t="array" ref="E66">SUM(IF(Type_Of_Expenditures_Column=$A66,IF(Activities_Column=E$61,Amount_Column),0))</f>
        <v>0</v>
      </c>
      <c r="F66" s="110">
        <f t="array" ref="F66">SUM(IF(Type_Of_Expenditures_Column=$A66,IF(Activities_Column=F$61,Amount_Column),0))</f>
        <v>0</v>
      </c>
      <c r="G66" s="110">
        <f t="array" ref="G66">SUM(IF(Type_Of_Expenditures_Column=$A66,IF(Activities_Column=G$61,Amount_Column),0))</f>
        <v>0</v>
      </c>
      <c r="H66" s="110">
        <f t="array" ref="H66">SUM(IF(Type_Of_Expenditures_Column=$A66,IF(Activities_Column=H$61,Amount_Column),0))</f>
        <v>0</v>
      </c>
      <c r="I66" s="110">
        <f t="array" ref="I66">SUM(IF(Type_Of_Expenditures_Column=$A66,IF(Activities_Column=I$61,Amount_Column),0))</f>
        <v>0</v>
      </c>
      <c r="J66" s="110">
        <f t="array" ref="J66">SUM(IF(Type_Of_Expenditures_Column=$A66,IF(Activities_Column=J$61,Amount_Column),0))</f>
        <v>0</v>
      </c>
      <c r="K66" s="111">
        <f t="shared" si="6"/>
        <v>0</v>
      </c>
      <c r="L66" s="112" t="e">
        <f t="shared" si="5"/>
        <v>#REF!</v>
      </c>
    </row>
    <row r="67" spans="1:12" ht="34.5" customHeight="1" thickBot="1" x14ac:dyDescent="0.25">
      <c r="A67" s="109" t="s">
        <v>465</v>
      </c>
      <c r="B67" s="110">
        <f t="array" ref="B67">SUM(IF(Type_Of_Expenditures_Column=$A67,IF(Activities_Column=B$61,Amount_Column),0))</f>
        <v>0</v>
      </c>
      <c r="C67" s="110">
        <f t="array" ref="C67">SUM(IF(Type_Of_Expenditures_Column=$A67,IF(Activities_Column=C$61,Amount_Column),0))</f>
        <v>0</v>
      </c>
      <c r="D67" s="110">
        <f t="array" ref="D67">SUM(IF(Type_Of_Expenditures_Column=$A67,IF(Activities_Column=D$61,Amount_Column),0))</f>
        <v>0</v>
      </c>
      <c r="E67" s="110">
        <f t="array" ref="E67">SUM(IF(Type_Of_Expenditures_Column=$A67,IF(Activities_Column=E$61,Amount_Column),0))</f>
        <v>0</v>
      </c>
      <c r="F67" s="110">
        <f t="array" ref="F67">SUM(IF(Type_Of_Expenditures_Column=$A67,IF(Activities_Column=F$61,Amount_Column),0))</f>
        <v>0</v>
      </c>
      <c r="G67" s="110">
        <f t="array" ref="G67">SUM(IF(Type_Of_Expenditures_Column=$A67,IF(Activities_Column=G$61,Amount_Column),0))</f>
        <v>0</v>
      </c>
      <c r="H67" s="110">
        <f t="array" ref="H67">SUM(IF(Type_Of_Expenditures_Column=$A67,IF(Activities_Column=H$61,Amount_Column),0))</f>
        <v>0</v>
      </c>
      <c r="I67" s="110">
        <f t="array" ref="I67">SUM(IF(Type_Of_Expenditures_Column=$A67,IF(Activities_Column=I$61,Amount_Column),0))</f>
        <v>0</v>
      </c>
      <c r="J67" s="110">
        <f t="array" ref="J67">SUM(IF(Type_Of_Expenditures_Column=$A67,IF(Activities_Column=J$61,Amount_Column),0))</f>
        <v>0</v>
      </c>
      <c r="K67" s="111">
        <f t="shared" si="6"/>
        <v>0</v>
      </c>
      <c r="L67" s="112" t="e">
        <f t="shared" si="5"/>
        <v>#REF!</v>
      </c>
    </row>
    <row r="68" spans="1:12" ht="34.5" customHeight="1" thickBot="1" x14ac:dyDescent="0.25">
      <c r="A68" s="109" t="s">
        <v>466</v>
      </c>
      <c r="B68" s="110">
        <f t="array" ref="B68">SUM(IF(Type_Of_Expenditures_Column=$A68,IF(Activities_Column=B$61,Amount_Column),0))</f>
        <v>83000</v>
      </c>
      <c r="C68" s="110">
        <f t="array" ref="C68">SUM(IF(Type_Of_Expenditures_Column=$A68,IF(Activities_Column=C$61,Amount_Column),0))</f>
        <v>151200</v>
      </c>
      <c r="D68" s="110">
        <f t="array" ref="D68">SUM(IF(Type_Of_Expenditures_Column=$A68,IF(Activities_Column=D$61,Amount_Column),0))</f>
        <v>835555</v>
      </c>
      <c r="E68" s="110">
        <f t="array" ref="E68">SUM(IF(Type_Of_Expenditures_Column=$A68,IF(Activities_Column=E$61,Amount_Column),0))</f>
        <v>181738</v>
      </c>
      <c r="F68" s="110">
        <f t="array" ref="F68">SUM(IF(Type_Of_Expenditures_Column=$A68,IF(Activities_Column=F$61,Amount_Column),0))</f>
        <v>32144</v>
      </c>
      <c r="G68" s="110">
        <f t="array" ref="G68">SUM(IF(Type_Of_Expenditures_Column=$A68,IF(Activities_Column=G$61,Amount_Column),0))</f>
        <v>87397</v>
      </c>
      <c r="H68" s="110">
        <f t="array" ref="H68">SUM(IF(Type_Of_Expenditures_Column=$A68,IF(Activities_Column=H$61,Amount_Column),0))</f>
        <v>17200</v>
      </c>
      <c r="I68" s="110">
        <f t="array" ref="I68">SUM(IF(Type_Of_Expenditures_Column=$A68,IF(Activities_Column=I$61,Amount_Column),0))</f>
        <v>71461</v>
      </c>
      <c r="J68" s="110">
        <f t="array" ref="J68">SUM(IF(Type_Of_Expenditures_Column=$A68,IF(Activities_Column=J$61,Amount_Column),0))</f>
        <v>2500</v>
      </c>
      <c r="K68" s="111">
        <f t="shared" si="6"/>
        <v>1462195</v>
      </c>
      <c r="L68" s="112" t="e">
        <f t="shared" si="5"/>
        <v>#REF!</v>
      </c>
    </row>
    <row r="69" spans="1:12" ht="34.5" customHeight="1" thickBot="1" x14ac:dyDescent="0.25">
      <c r="A69" s="109" t="s">
        <v>467</v>
      </c>
      <c r="B69" s="110">
        <f t="array" ref="B69">SUM(IF(Type_Of_Expenditures_Column=$A69,IF(Activities_Column=B$61,Amount_Column),0))</f>
        <v>0</v>
      </c>
      <c r="C69" s="110">
        <f t="array" ref="C69">SUM(IF(Type_Of_Expenditures_Column=$A69,IF(Activities_Column=C$61,Amount_Column),0))</f>
        <v>0</v>
      </c>
      <c r="D69" s="110">
        <f t="array" ref="D69">SUM(IF(Type_Of_Expenditures_Column=$A69,IF(Activities_Column=D$61,Amount_Column),0))</f>
        <v>0</v>
      </c>
      <c r="E69" s="110">
        <f t="array" ref="E69">SUM(IF(Type_Of_Expenditures_Column=$A69,IF(Activities_Column=E$61,Amount_Column),0))</f>
        <v>0</v>
      </c>
      <c r="F69" s="110">
        <f t="array" ref="F69">SUM(IF(Type_Of_Expenditures_Column=$A69,IF(Activities_Column=F$61,Amount_Column),0))</f>
        <v>0</v>
      </c>
      <c r="G69" s="110">
        <f t="array" ref="G69">SUM(IF(Type_Of_Expenditures_Column=$A69,IF(Activities_Column=G$61,Amount_Column),0))</f>
        <v>0</v>
      </c>
      <c r="H69" s="110">
        <f t="array" ref="H69">SUM(IF(Type_Of_Expenditures_Column=$A69,IF(Activities_Column=H$61,Amount_Column),0))</f>
        <v>0</v>
      </c>
      <c r="I69" s="110">
        <f t="array" ref="I69">SUM(IF(Type_Of_Expenditures_Column=$A69,IF(Activities_Column=I$61,Amount_Column),0))</f>
        <v>0</v>
      </c>
      <c r="J69" s="110">
        <f t="array" ref="J69">SUM(IF(Type_Of_Expenditures_Column=$A69,IF(Activities_Column=J$61,Amount_Column),0))</f>
        <v>2500</v>
      </c>
      <c r="K69" s="111">
        <f t="shared" si="6"/>
        <v>2500</v>
      </c>
      <c r="L69" s="112" t="e">
        <f t="shared" si="5"/>
        <v>#REF!</v>
      </c>
    </row>
    <row r="70" spans="1:12" ht="34.5" customHeight="1" thickBot="1" x14ac:dyDescent="0.25">
      <c r="A70" s="109" t="s">
        <v>528</v>
      </c>
      <c r="B70" s="624"/>
      <c r="C70" s="624"/>
      <c r="D70" s="624"/>
      <c r="E70" s="624"/>
      <c r="F70" s="624"/>
      <c r="G70" s="113"/>
      <c r="H70" s="113"/>
      <c r="I70" s="113"/>
      <c r="J70" s="114"/>
      <c r="K70" s="115" t="e">
        <f>amount_indirect_costs</f>
        <v>#REF!</v>
      </c>
      <c r="L70" s="112" t="e">
        <f t="shared" si="5"/>
        <v>#REF!</v>
      </c>
    </row>
    <row r="71" spans="1:12" ht="34.5" customHeight="1" thickBot="1" x14ac:dyDescent="0.25">
      <c r="A71" s="109" t="s">
        <v>758</v>
      </c>
      <c r="B71" s="145"/>
      <c r="C71" s="145"/>
      <c r="D71" s="145"/>
      <c r="E71" s="145"/>
      <c r="F71" s="145"/>
      <c r="G71" s="145"/>
      <c r="H71" s="145"/>
      <c r="I71" s="145"/>
      <c r="J71" s="146"/>
      <c r="K71" s="115" t="e">
        <f>reserve_total</f>
        <v>#REF!</v>
      </c>
      <c r="L71" s="112" t="e">
        <f t="shared" si="5"/>
        <v>#REF!</v>
      </c>
    </row>
    <row r="72" spans="1:12" ht="34.5" customHeight="1" thickBot="1" x14ac:dyDescent="0.25">
      <c r="A72" s="109" t="s">
        <v>759</v>
      </c>
      <c r="B72" s="145"/>
      <c r="C72" s="145"/>
      <c r="D72" s="145"/>
      <c r="E72" s="145"/>
      <c r="F72" s="145"/>
      <c r="G72" s="145"/>
      <c r="H72" s="145"/>
      <c r="I72" s="145"/>
      <c r="J72" s="146"/>
      <c r="K72" s="115" t="e">
        <f>in_kind_total</f>
        <v>#REF!</v>
      </c>
      <c r="L72" s="112" t="e">
        <f t="shared" si="5"/>
        <v>#REF!</v>
      </c>
    </row>
    <row r="73" spans="1:12" ht="34.5" customHeight="1" thickBot="1" x14ac:dyDescent="0.25">
      <c r="A73" s="93" t="s">
        <v>529</v>
      </c>
      <c r="B73" s="116">
        <f t="shared" ref="B73:J73" si="7">SUM(B63:B69)</f>
        <v>88000</v>
      </c>
      <c r="C73" s="116">
        <f t="shared" si="7"/>
        <v>151200</v>
      </c>
      <c r="D73" s="116">
        <f t="shared" si="7"/>
        <v>835555</v>
      </c>
      <c r="E73" s="116">
        <f t="shared" si="7"/>
        <v>181738</v>
      </c>
      <c r="F73" s="116">
        <f t="shared" si="7"/>
        <v>32144</v>
      </c>
      <c r="G73" s="116">
        <f t="shared" si="7"/>
        <v>87397</v>
      </c>
      <c r="H73" s="116">
        <f t="shared" si="7"/>
        <v>17200</v>
      </c>
      <c r="I73" s="116">
        <f t="shared" si="7"/>
        <v>71461</v>
      </c>
      <c r="J73" s="116">
        <f t="shared" si="7"/>
        <v>9000</v>
      </c>
      <c r="K73" s="117" t="e">
        <f>SUM(K63:K72)</f>
        <v>#REF!</v>
      </c>
      <c r="L73" s="118"/>
    </row>
    <row r="74" spans="1:12" ht="34.5" customHeight="1" thickBot="1" x14ac:dyDescent="0.25">
      <c r="A74" s="93" t="s">
        <v>944</v>
      </c>
      <c r="B74" s="119" t="e">
        <f>IF($K73=0,0,B73/$K$73)</f>
        <v>#REF!</v>
      </c>
      <c r="C74" s="119" t="e">
        <f t="shared" ref="C74:J74" si="8">IF($K73=0,0,C73/$K$73)</f>
        <v>#REF!</v>
      </c>
      <c r="D74" s="119" t="e">
        <f t="shared" si="8"/>
        <v>#REF!</v>
      </c>
      <c r="E74" s="119" t="e">
        <f t="shared" si="8"/>
        <v>#REF!</v>
      </c>
      <c r="F74" s="119" t="e">
        <f t="shared" si="8"/>
        <v>#REF!</v>
      </c>
      <c r="G74" s="119" t="e">
        <f t="shared" si="8"/>
        <v>#REF!</v>
      </c>
      <c r="H74" s="119" t="e">
        <f t="shared" si="8"/>
        <v>#REF!</v>
      </c>
      <c r="I74" s="119" t="e">
        <f t="shared" si="8"/>
        <v>#REF!</v>
      </c>
      <c r="J74" s="119" t="e">
        <f t="shared" si="8"/>
        <v>#REF!</v>
      </c>
      <c r="K74" s="120" t="e">
        <f>K73/K73</f>
        <v>#REF!</v>
      </c>
      <c r="L74" s="121"/>
    </row>
    <row r="78" spans="1:12" ht="12" thickBot="1" x14ac:dyDescent="0.25"/>
    <row r="79" spans="1:12" ht="42.75" customHeight="1" x14ac:dyDescent="0.2">
      <c r="A79" s="155" t="s">
        <v>764</v>
      </c>
      <c r="B79" s="159" t="s">
        <v>765</v>
      </c>
      <c r="C79" s="158" t="s">
        <v>766</v>
      </c>
    </row>
    <row r="80" spans="1:12" ht="42.75" customHeight="1" x14ac:dyDescent="0.2">
      <c r="A80" s="156" t="str">
        <f t="array" ref="A80">INDEX(expenditure_items_list,MATCH(LARGE(Amount_Column-ROW(Amount_Column)/10^5,ROWS($1:1)),Amount_Column-ROW(Amount_Column)/10^5,0))</f>
        <v xml:space="preserve">Activities on energy efficiency at the nursery school on Hradby street </v>
      </c>
      <c r="B80" s="160">
        <f t="shared" ref="B80:B89" si="9">LARGE(Amount_Column,ROW(A1))</f>
        <v>605136</v>
      </c>
      <c r="C80" s="161" t="e">
        <f t="shared" ref="C80:C89" si="10">B80/total_eligible_expenditure_total</f>
        <v>#REF!</v>
      </c>
    </row>
    <row r="81" spans="1:4" ht="42.75" customHeight="1" x14ac:dyDescent="0.2">
      <c r="A81" s="156" t="str">
        <f t="array" ref="A81">INDEX(expenditure_items_list,MATCH(LARGE(Amount_Column-ROW(Amount_Column)/10^5,ROWS($1:2)),Amount_Column-ROW(Amount_Column)/10^5,0))</f>
        <v xml:space="preserve">Activities on energy efficiency at the nursey school on Božena Němcová street </v>
      </c>
      <c r="B81" s="160">
        <f t="shared" si="9"/>
        <v>211514</v>
      </c>
      <c r="C81" s="161" t="e">
        <f t="shared" si="10"/>
        <v>#REF!</v>
      </c>
    </row>
    <row r="82" spans="1:4" ht="42.75" customHeight="1" x14ac:dyDescent="0.2">
      <c r="A82" s="156" t="str">
        <f t="array" ref="A82">INDEX(expenditure_items_list,MATCH(LARGE(Amount_Column-ROW(Amount_Column)/10^5,ROWS($1:3)),Amount_Column-ROW(Amount_Column)/10^5,0))</f>
        <v>Action plan</v>
      </c>
      <c r="B82" s="160">
        <f t="shared" si="9"/>
        <v>151200</v>
      </c>
      <c r="C82" s="161" t="e">
        <f t="shared" si="10"/>
        <v>#REF!</v>
      </c>
    </row>
    <row r="83" spans="1:4" ht="42.75" customHeight="1" x14ac:dyDescent="0.2">
      <c r="A83" s="156" t="str">
        <f t="array" ref="A83">INDEX(expenditure_items_list,MATCH(LARGE(Amount_Column-ROW(Amount_Column)/10^5,ROWS($1:4)),Amount_Column-ROW(Amount_Column)/10^5,0))</f>
        <v>Activities on air quality monitoring</v>
      </c>
      <c r="B83" s="160">
        <f t="shared" si="9"/>
        <v>144778</v>
      </c>
      <c r="C83" s="161" t="e">
        <f t="shared" si="10"/>
        <v>#REF!</v>
      </c>
    </row>
    <row r="84" spans="1:4" ht="42.75" customHeight="1" x14ac:dyDescent="0.2">
      <c r="A84" s="156" t="str">
        <f t="array" ref="A84">INDEX(expenditure_items_list,MATCH(LARGE(Amount_Column-ROW(Amount_Column)/10^5,ROWS($1:5)),Amount_Column-ROW(Amount_Column)/10^5,0))</f>
        <v>External management of the project</v>
      </c>
      <c r="B84" s="160">
        <f t="shared" si="9"/>
        <v>83000</v>
      </c>
      <c r="C84" s="161" t="e">
        <f t="shared" si="10"/>
        <v>#REF!</v>
      </c>
    </row>
    <row r="85" spans="1:4" ht="42.75" customHeight="1" x14ac:dyDescent="0.2">
      <c r="A85" s="156" t="str">
        <f t="array" ref="A85">INDEX(expenditure_items_list,MATCH(LARGE(Amount_Column-ROW(Amount_Column)/10^5,ROWS($1:6)),Amount_Column-ROW(Amount_Column)/10^5,0))</f>
        <v>Bioretention system</v>
      </c>
      <c r="B85" s="160">
        <f t="shared" si="9"/>
        <v>71461</v>
      </c>
      <c r="C85" s="161" t="e">
        <f t="shared" si="10"/>
        <v>#REF!</v>
      </c>
    </row>
    <row r="86" spans="1:4" ht="42.75" customHeight="1" x14ac:dyDescent="0.2">
      <c r="A86" s="156" t="str">
        <f t="array" ref="A86">INDEX(expenditure_items_list,MATCH(LARGE(Amount_Column-ROW(Amount_Column)/10^5,ROWS($1:7)),Amount_Column-ROW(Amount_Column)/10^5,0))</f>
        <v>Revitalization of greenery in central areas</v>
      </c>
      <c r="B86" s="160">
        <f t="shared" si="9"/>
        <v>49527</v>
      </c>
      <c r="C86" s="161" t="e">
        <f t="shared" si="10"/>
        <v>#REF!</v>
      </c>
    </row>
    <row r="87" spans="1:4" ht="42.75" customHeight="1" x14ac:dyDescent="0.2">
      <c r="A87" s="156" t="str">
        <f t="array" ref="A87">INDEX(expenditure_items_list,MATCH(LARGE(Amount_Column-ROW(Amount_Column)/10^5,ROWS($1:8)),Amount_Column-ROW(Amount_Column)/10^5,0))</f>
        <v xml:space="preserve"> Building natural elements to increase air humidity and retain moisture </v>
      </c>
      <c r="B87" s="160">
        <f t="shared" si="9"/>
        <v>37870</v>
      </c>
      <c r="C87" s="161" t="e">
        <f t="shared" si="10"/>
        <v>#REF!</v>
      </c>
    </row>
    <row r="88" spans="1:4" ht="42.75" customHeight="1" x14ac:dyDescent="0.2">
      <c r="A88" s="156" t="str">
        <f t="array" ref="A88">INDEX(expenditure_items_list,MATCH(LARGE(Amount_Column-ROW(Amount_Column)/10^5,ROWS($1:9)),Amount_Column-ROW(Amount_Column)/10^5,0))</f>
        <v>Intelligent exterior lightning</v>
      </c>
      <c r="B88" s="160">
        <f t="shared" si="9"/>
        <v>36960</v>
      </c>
      <c r="C88" s="161" t="e">
        <f t="shared" si="10"/>
        <v>#REF!</v>
      </c>
    </row>
    <row r="89" spans="1:4" ht="42.75" customHeight="1" thickBot="1" x14ac:dyDescent="0.25">
      <c r="A89" s="157" t="str">
        <f t="array" ref="A89">INDEX(expenditure_items_list,MATCH(LARGE(Amount_Column-ROW(Amount_Column)/10^5,ROWS($1:10)),Amount_Column-ROW(Amount_Column)/10^5,0))</f>
        <v>E-car</v>
      </c>
      <c r="B89" s="162">
        <f t="shared" si="9"/>
        <v>27990</v>
      </c>
      <c r="C89" s="163" t="e">
        <f t="shared" si="10"/>
        <v>#REF!</v>
      </c>
    </row>
    <row r="92" spans="1:4" x14ac:dyDescent="0.2">
      <c r="A92" s="195" t="s">
        <v>886</v>
      </c>
    </row>
    <row r="95" spans="1:4" ht="12" thickBot="1" x14ac:dyDescent="0.25"/>
    <row r="96" spans="1:4" ht="12" thickTop="1" x14ac:dyDescent="0.2">
      <c r="A96" s="187" t="s">
        <v>707</v>
      </c>
      <c r="B96" s="188" t="e">
        <f>#REF!</f>
        <v>#REF!</v>
      </c>
      <c r="C96" s="189" t="s">
        <v>882</v>
      </c>
      <c r="D96" s="190"/>
    </row>
    <row r="97" spans="1:8" x14ac:dyDescent="0.2">
      <c r="A97" s="185" t="e">
        <f>IF(ISBLANK(#REF!),0,#REF!)</f>
        <v>#REF!</v>
      </c>
      <c r="B97" s="191">
        <f>IF(ISBLANK(#REF!),0,IFERROR(VALUE(SUBSTITUTE(SUBSTITUTE(#REF!,"within ",""), " months", "")),0))</f>
        <v>0</v>
      </c>
      <c r="C97" s="192">
        <f>IF(ISNUMBER(#REF!),#REF!,0)</f>
        <v>0</v>
      </c>
      <c r="D97" s="184"/>
      <c r="G97" s="184"/>
      <c r="H97" s="184"/>
    </row>
    <row r="98" spans="1:8" x14ac:dyDescent="0.2">
      <c r="A98" s="185" t="e">
        <f>IF(ISBLANK(#REF!),0,#REF!)</f>
        <v>#REF!</v>
      </c>
      <c r="B98" s="191">
        <f>IF(ISBLANK(#REF!),0,IFERROR(VALUE(SUBSTITUTE(SUBSTITUTE(#REF!,"within ",""), " months", "")),0))</f>
        <v>0</v>
      </c>
      <c r="C98" s="192">
        <f>IF(ISNUMBER(#REF!),#REF!,0)</f>
        <v>0</v>
      </c>
      <c r="D98" s="184"/>
      <c r="G98" s="184"/>
      <c r="H98" s="184"/>
    </row>
    <row r="99" spans="1:8" x14ac:dyDescent="0.2">
      <c r="A99" s="185" t="e">
        <f>IF(ISBLANK(#REF!),0,#REF!)</f>
        <v>#REF!</v>
      </c>
      <c r="B99" s="191">
        <f>IF(ISBLANK(#REF!),0,IFERROR(VALUE(SUBSTITUTE(SUBSTITUTE(#REF!,"within ",""), " months", "")),0))</f>
        <v>0</v>
      </c>
      <c r="C99" s="192">
        <f>IF(ISNUMBER(#REF!),#REF!,0)</f>
        <v>0</v>
      </c>
      <c r="D99" s="184"/>
      <c r="F99" s="184"/>
      <c r="G99" s="184"/>
      <c r="H99" s="184"/>
    </row>
    <row r="100" spans="1:8" x14ac:dyDescent="0.2">
      <c r="A100" s="185" t="e">
        <f>IF(ISBLANK(#REF!),0,#REF!)</f>
        <v>#REF!</v>
      </c>
      <c r="B100" s="191">
        <f>IF(ISBLANK(#REF!),0,IFERROR(VALUE(SUBSTITUTE(SUBSTITUTE(#REF!,"within ",""), " months", "")),0))</f>
        <v>0</v>
      </c>
      <c r="C100" s="192">
        <f>IF(ISNUMBER(#REF!),#REF!,0)</f>
        <v>0</v>
      </c>
      <c r="D100" s="184"/>
      <c r="F100" s="184"/>
      <c r="G100" s="184"/>
      <c r="H100" s="184"/>
    </row>
    <row r="101" spans="1:8" x14ac:dyDescent="0.2">
      <c r="A101" s="185" t="e">
        <f>IF(ISBLANK(#REF!),0,#REF!)</f>
        <v>#REF!</v>
      </c>
      <c r="B101" s="191">
        <f>IF(ISBLANK(#REF!),0,IFERROR(VALUE(SUBSTITUTE(SUBSTITUTE(#REF!,"within ",""), " months", "")),0))</f>
        <v>0</v>
      </c>
      <c r="C101" s="192">
        <f>IF(ISNUMBER(#REF!),#REF!,0)</f>
        <v>0</v>
      </c>
      <c r="D101" s="184"/>
      <c r="F101" s="184"/>
      <c r="G101" s="184"/>
      <c r="H101" s="184"/>
    </row>
    <row r="102" spans="1:8" x14ac:dyDescent="0.2">
      <c r="A102" s="185" t="e">
        <f>IF(ISBLANK(#REF!),0,#REF!)</f>
        <v>#REF!</v>
      </c>
      <c r="B102" s="191">
        <f>IF(ISBLANK(#REF!),0,IFERROR(VALUE(SUBSTITUTE(SUBSTITUTE(#REF!,"within ",""), " months", "")),0))</f>
        <v>0</v>
      </c>
      <c r="C102" s="192">
        <f>IF(ISNUMBER(#REF!),#REF!,0)</f>
        <v>0</v>
      </c>
      <c r="D102" s="184"/>
      <c r="F102" s="184"/>
      <c r="G102" s="184"/>
      <c r="H102" s="184"/>
    </row>
    <row r="103" spans="1:8" x14ac:dyDescent="0.2">
      <c r="A103" s="185" t="e">
        <f>IF(ISBLANK(#REF!),0,#REF!)</f>
        <v>#REF!</v>
      </c>
      <c r="B103" s="191">
        <f>IF(ISBLANK(#REF!),0,IFERROR(VALUE(SUBSTITUTE(SUBSTITUTE(#REF!,"within ",""), " months", "")),0))</f>
        <v>0</v>
      </c>
      <c r="C103" s="192">
        <f>IF(ISNUMBER(#REF!),#REF!,0)</f>
        <v>0</v>
      </c>
      <c r="D103" s="184"/>
      <c r="F103" s="184"/>
      <c r="G103" s="184"/>
      <c r="H103" s="184"/>
    </row>
    <row r="104" spans="1:8" x14ac:dyDescent="0.2">
      <c r="A104" s="185" t="e">
        <f>IF(ISBLANK(#REF!),0,#REF!)</f>
        <v>#REF!</v>
      </c>
      <c r="B104" s="191">
        <f>IF(ISBLANK(#REF!),0,IFERROR(VALUE(SUBSTITUTE(SUBSTITUTE(#REF!,"within ",""), " months", "")),0))</f>
        <v>0</v>
      </c>
      <c r="C104" s="192">
        <f>IF(ISNUMBER(#REF!),#REF!,0)</f>
        <v>0</v>
      </c>
      <c r="D104" s="184"/>
      <c r="F104" s="184"/>
      <c r="G104" s="184"/>
      <c r="H104" s="184"/>
    </row>
    <row r="105" spans="1:8" x14ac:dyDescent="0.2">
      <c r="A105" s="185" t="e">
        <f>IF(ISBLANK(#REF!),0,#REF!)</f>
        <v>#REF!</v>
      </c>
      <c r="B105" s="191">
        <f>IF(ISBLANK(#REF!),0,IFERROR(VALUE(SUBSTITUTE(SUBSTITUTE(#REF!,"within ",""), " months", "")),0))</f>
        <v>0</v>
      </c>
      <c r="C105" s="192">
        <f>IF(ISNUMBER(#REF!),#REF!,0)</f>
        <v>0</v>
      </c>
      <c r="D105" s="184"/>
      <c r="F105" s="184"/>
      <c r="G105" s="184"/>
      <c r="H105" s="184"/>
    </row>
    <row r="106" spans="1:8" x14ac:dyDescent="0.2">
      <c r="A106" s="185" t="e">
        <f>IF(ISBLANK(#REF!),0,#REF!)</f>
        <v>#REF!</v>
      </c>
      <c r="B106" s="191">
        <f>IF(ISBLANK(#REF!),0,IFERROR(VALUE(SUBSTITUTE(SUBSTITUTE(#REF!,"within ",""), " months", "")),0))</f>
        <v>0</v>
      </c>
      <c r="C106" s="192">
        <f>IF(ISNUMBER(#REF!),#REF!,0)</f>
        <v>0</v>
      </c>
      <c r="D106" s="184"/>
      <c r="F106" s="184"/>
      <c r="G106" s="184"/>
      <c r="H106" s="184"/>
    </row>
    <row r="107" spans="1:8" x14ac:dyDescent="0.2">
      <c r="A107" s="185" t="e">
        <f>IF(ISBLANK(#REF!),0,#REF!)</f>
        <v>#REF!</v>
      </c>
      <c r="B107" s="191">
        <f>IF(ISBLANK(#REF!),0,IFERROR(VALUE(SUBSTITUTE(SUBSTITUTE(#REF!,"within ",""), " months", "")),0))</f>
        <v>0</v>
      </c>
      <c r="C107" s="192">
        <f>IF(ISNUMBER(#REF!),#REF!,0)</f>
        <v>0</v>
      </c>
      <c r="D107" s="184"/>
      <c r="F107" s="184"/>
      <c r="G107" s="184"/>
      <c r="H107" s="184"/>
    </row>
    <row r="108" spans="1:8" x14ac:dyDescent="0.2">
      <c r="A108" s="185" t="e">
        <f>IF(ISBLANK(#REF!),0,#REF!)</f>
        <v>#REF!</v>
      </c>
      <c r="B108" s="191">
        <f>IF(ISBLANK(#REF!),0,IFERROR(VALUE(SUBSTITUTE(SUBSTITUTE(#REF!,"within ",""), " months", "")),0))</f>
        <v>0</v>
      </c>
      <c r="C108" s="192">
        <f>IF(ISNUMBER(#REF!),#REF!,0)</f>
        <v>0</v>
      </c>
      <c r="D108" s="184"/>
      <c r="F108" s="184"/>
      <c r="G108" s="184"/>
      <c r="H108" s="184"/>
    </row>
    <row r="109" spans="1:8" x14ac:dyDescent="0.2">
      <c r="A109" s="185" t="e">
        <f>IF(ISBLANK(#REF!),0,#REF!)</f>
        <v>#REF!</v>
      </c>
      <c r="B109" s="191">
        <f>IF(ISBLANK(#REF!),0,IFERROR(VALUE(SUBSTITUTE(SUBSTITUTE(#REF!,"within ",""), " months", "")),0))</f>
        <v>0</v>
      </c>
      <c r="C109" s="192">
        <f>IF(ISNUMBER(#REF!),#REF!,0)</f>
        <v>0</v>
      </c>
      <c r="D109" s="184"/>
      <c r="F109" s="184"/>
      <c r="G109" s="184"/>
      <c r="H109" s="184"/>
    </row>
    <row r="110" spans="1:8" x14ac:dyDescent="0.2">
      <c r="A110" s="185" t="e">
        <f>IF(ISBLANK(#REF!),0,#REF!)</f>
        <v>#REF!</v>
      </c>
      <c r="B110" s="191">
        <f>IF(ISBLANK(#REF!),0,IFERROR(VALUE(SUBSTITUTE(SUBSTITUTE(#REF!,"within ",""), " months", "")),0))</f>
        <v>0</v>
      </c>
      <c r="C110" s="192">
        <f>IF(ISNUMBER(#REF!),#REF!,0)</f>
        <v>0</v>
      </c>
      <c r="D110" s="184"/>
      <c r="F110" s="184"/>
      <c r="G110" s="184"/>
      <c r="H110" s="184"/>
    </row>
    <row r="111" spans="1:8" x14ac:dyDescent="0.2">
      <c r="A111" s="185" t="e">
        <f>IF(ISBLANK(#REF!),0,#REF!)</f>
        <v>#REF!</v>
      </c>
      <c r="B111" s="191">
        <f>IF(ISBLANK(#REF!),0,IFERROR(VALUE(SUBSTITUTE(SUBSTITUTE(#REF!,"within ",""), " months", "")),0))</f>
        <v>0</v>
      </c>
      <c r="C111" s="192">
        <f>IF(ISNUMBER(#REF!),#REF!,0)</f>
        <v>0</v>
      </c>
      <c r="D111" s="184"/>
      <c r="F111" s="184"/>
      <c r="G111" s="184"/>
      <c r="H111" s="184"/>
    </row>
    <row r="112" spans="1:8" x14ac:dyDescent="0.2">
      <c r="A112" s="185" t="e">
        <f>IF(ISBLANK(#REF!),0,#REF!)</f>
        <v>#REF!</v>
      </c>
      <c r="B112" s="191">
        <f>IF(ISBLANK(#REF!),0,IFERROR(VALUE(SUBSTITUTE(SUBSTITUTE(#REF!,"within ",""), " months", "")),0))</f>
        <v>0</v>
      </c>
      <c r="C112" s="192">
        <f>IF(ISNUMBER(#REF!),#REF!,0)</f>
        <v>0</v>
      </c>
      <c r="D112" s="184"/>
      <c r="F112" s="184"/>
      <c r="G112" s="184"/>
      <c r="H112" s="184"/>
    </row>
    <row r="113" spans="1:8" x14ac:dyDescent="0.2">
      <c r="A113" s="185" t="e">
        <f>IF(ISBLANK(#REF!),0,#REF!)</f>
        <v>#REF!</v>
      </c>
      <c r="B113" s="191">
        <f>IF(ISBLANK(#REF!),0,IFERROR(VALUE(SUBSTITUTE(SUBSTITUTE(#REF!,"within ",""), " months", "")),0))</f>
        <v>0</v>
      </c>
      <c r="C113" s="192">
        <f>IF(ISNUMBER(#REF!),#REF!,0)</f>
        <v>0</v>
      </c>
      <c r="D113" s="184"/>
      <c r="F113" s="184"/>
      <c r="G113" s="184"/>
      <c r="H113" s="184"/>
    </row>
    <row r="114" spans="1:8" x14ac:dyDescent="0.2">
      <c r="A114" s="185" t="e">
        <f>IF(ISBLANK(#REF!),0,#REF!)</f>
        <v>#REF!</v>
      </c>
      <c r="B114" s="191">
        <f>IF(ISBLANK(#REF!),0,IFERROR(VALUE(SUBSTITUTE(SUBSTITUTE(#REF!,"within ",""), " months", "")),0))</f>
        <v>0</v>
      </c>
      <c r="C114" s="192">
        <f>IF(ISNUMBER(#REF!),#REF!,0)</f>
        <v>0</v>
      </c>
      <c r="D114" s="184"/>
      <c r="F114" s="184"/>
      <c r="G114" s="184"/>
      <c r="H114" s="184"/>
    </row>
    <row r="115" spans="1:8" x14ac:dyDescent="0.2">
      <c r="A115" s="185" t="e">
        <f>IF(ISBLANK(#REF!),0,#REF!)</f>
        <v>#REF!</v>
      </c>
      <c r="B115" s="191">
        <f>IF(ISBLANK(#REF!),0,IFERROR(VALUE(SUBSTITUTE(SUBSTITUTE(#REF!,"within ",""), " months", "")),0))</f>
        <v>0</v>
      </c>
      <c r="C115" s="192">
        <f>IF(ISNUMBER(#REF!),#REF!,0)</f>
        <v>0</v>
      </c>
      <c r="D115" s="184"/>
      <c r="F115" s="184"/>
      <c r="G115" s="184"/>
      <c r="H115" s="184"/>
    </row>
    <row r="116" spans="1:8" x14ac:dyDescent="0.2">
      <c r="A116" s="185" t="e">
        <f>IF(ISBLANK(#REF!),0,#REF!)</f>
        <v>#REF!</v>
      </c>
      <c r="B116" s="191">
        <f>IF(ISBLANK(#REF!),0,IFERROR(VALUE(SUBSTITUTE(SUBSTITUTE(#REF!,"within ",""), " months", "")),0))</f>
        <v>0</v>
      </c>
      <c r="C116" s="192">
        <f>IF(ISNUMBER(#REF!),#REF!,0)</f>
        <v>0</v>
      </c>
      <c r="D116" s="184"/>
      <c r="F116" s="184"/>
      <c r="G116" s="184"/>
      <c r="H116" s="184"/>
    </row>
    <row r="117" spans="1:8" x14ac:dyDescent="0.2">
      <c r="A117" s="185" t="e">
        <f>IF(ISBLANK(#REF!),0,#REF!)</f>
        <v>#REF!</v>
      </c>
      <c r="B117" s="191">
        <f>IF(ISBLANK(#REF!),0,IFERROR(VALUE(SUBSTITUTE(SUBSTITUTE(#REF!,"within ",""), " months", "")),0))</f>
        <v>0</v>
      </c>
      <c r="C117" s="192">
        <f>IF(ISNUMBER(#REF!),#REF!,0)</f>
        <v>0</v>
      </c>
      <c r="D117" s="184"/>
      <c r="F117" s="184"/>
      <c r="G117" s="184"/>
      <c r="H117" s="184"/>
    </row>
    <row r="118" spans="1:8" x14ac:dyDescent="0.2">
      <c r="A118" s="185" t="e">
        <f>IF(ISBLANK(#REF!),0,#REF!)</f>
        <v>#REF!</v>
      </c>
      <c r="B118" s="191">
        <f>IF(ISBLANK(#REF!),0,IFERROR(VALUE(SUBSTITUTE(SUBSTITUTE(#REF!,"within ",""), " months", "")),0))</f>
        <v>0</v>
      </c>
      <c r="C118" s="192">
        <f>IF(ISNUMBER(#REF!),#REF!,0)</f>
        <v>0</v>
      </c>
      <c r="D118" s="184"/>
      <c r="F118" s="184"/>
      <c r="G118" s="184"/>
      <c r="H118" s="184"/>
    </row>
    <row r="119" spans="1:8" x14ac:dyDescent="0.2">
      <c r="A119" s="185" t="e">
        <f>IF(ISBLANK(#REF!),0,#REF!)</f>
        <v>#REF!</v>
      </c>
      <c r="B119" s="191">
        <f>IF(ISBLANK(#REF!),0,IFERROR(VALUE(SUBSTITUTE(SUBSTITUTE(#REF!,"within ",""), " months", "")),0))</f>
        <v>0</v>
      </c>
      <c r="C119" s="192">
        <f>IF(ISNUMBER(#REF!),#REF!,0)</f>
        <v>0</v>
      </c>
      <c r="D119" s="184"/>
      <c r="F119" s="184"/>
      <c r="G119" s="184"/>
      <c r="H119" s="184"/>
    </row>
    <row r="120" spans="1:8" x14ac:dyDescent="0.2">
      <c r="A120" s="185" t="e">
        <f>IF(ISBLANK(#REF!),0,#REF!)</f>
        <v>#REF!</v>
      </c>
      <c r="B120" s="191">
        <f>IF(ISBLANK(#REF!),0,IFERROR(VALUE(SUBSTITUTE(SUBSTITUTE(#REF!,"within ",""), " months", "")),0))</f>
        <v>0</v>
      </c>
      <c r="C120" s="192">
        <f>IF(ISNUMBER(#REF!),#REF!,0)</f>
        <v>0</v>
      </c>
      <c r="D120" s="184"/>
      <c r="F120" s="184"/>
      <c r="G120" s="184"/>
      <c r="H120" s="184"/>
    </row>
    <row r="121" spans="1:8" x14ac:dyDescent="0.2">
      <c r="A121" s="185" t="e">
        <f>IF(ISBLANK(#REF!),0,#REF!)</f>
        <v>#REF!</v>
      </c>
      <c r="B121" s="191">
        <f>IF(ISBLANK(#REF!),0,IFERROR(VALUE(SUBSTITUTE(SUBSTITUTE(#REF!,"within ",""), " months", "")),0))</f>
        <v>0</v>
      </c>
      <c r="C121" s="192">
        <f>IF(ISNUMBER(#REF!),#REF!,0)</f>
        <v>0</v>
      </c>
      <c r="D121" s="184"/>
      <c r="F121" s="184"/>
      <c r="G121" s="184"/>
      <c r="H121" s="184"/>
    </row>
    <row r="122" spans="1:8" x14ac:dyDescent="0.2">
      <c r="A122" s="185" t="e">
        <f>IF(ISBLANK(#REF!),0,#REF!)</f>
        <v>#REF!</v>
      </c>
      <c r="B122" s="191">
        <f>IF(ISBLANK(#REF!),0,IFERROR(VALUE(SUBSTITUTE(SUBSTITUTE(#REF!,"within ",""), " months", "")),0))</f>
        <v>0</v>
      </c>
      <c r="C122" s="192">
        <f>IF(ISNUMBER(#REF!),#REF!,0)</f>
        <v>0</v>
      </c>
      <c r="D122" s="184"/>
      <c r="F122" s="184"/>
      <c r="G122" s="184"/>
      <c r="H122" s="184"/>
    </row>
    <row r="123" spans="1:8" x14ac:dyDescent="0.2">
      <c r="A123" s="185" t="e">
        <f>IF(ISBLANK(#REF!),0,#REF!)</f>
        <v>#REF!</v>
      </c>
      <c r="B123" s="191">
        <f>IF(ISBLANK(#REF!),0,IFERROR(VALUE(SUBSTITUTE(SUBSTITUTE(#REF!,"within ",""), " months", "")),0))</f>
        <v>0</v>
      </c>
      <c r="C123" s="192">
        <f>IF(ISNUMBER(#REF!),#REF!,0)</f>
        <v>0</v>
      </c>
      <c r="D123" s="184"/>
      <c r="F123" s="184"/>
      <c r="G123" s="184"/>
      <c r="H123" s="184"/>
    </row>
    <row r="124" spans="1:8" x14ac:dyDescent="0.2">
      <c r="A124" s="185" t="e">
        <f>IF(ISBLANK(#REF!),0,#REF!)</f>
        <v>#REF!</v>
      </c>
      <c r="B124" s="191">
        <f>IF(ISBLANK(#REF!),0,IFERROR(VALUE(SUBSTITUTE(SUBSTITUTE(#REF!,"within ",""), " months", "")),0))</f>
        <v>0</v>
      </c>
      <c r="C124" s="192">
        <f>IF(ISNUMBER(#REF!),#REF!,0)</f>
        <v>0</v>
      </c>
      <c r="D124" s="184"/>
      <c r="F124" s="184"/>
      <c r="G124" s="184"/>
      <c r="H124" s="184"/>
    </row>
    <row r="125" spans="1:8" x14ac:dyDescent="0.2">
      <c r="A125" s="185" t="e">
        <f>IF(ISBLANK(#REF!),0,#REF!)</f>
        <v>#REF!</v>
      </c>
      <c r="B125" s="191">
        <f>IF(ISBLANK(#REF!),0,IFERROR(VALUE(SUBSTITUTE(SUBSTITUTE(#REF!,"within ",""), " months", "")),0))</f>
        <v>0</v>
      </c>
      <c r="C125" s="192">
        <f>IF(ISNUMBER(#REF!),#REF!,0)</f>
        <v>0</v>
      </c>
      <c r="D125" s="184"/>
      <c r="F125" s="184"/>
      <c r="G125" s="184"/>
      <c r="H125" s="184"/>
    </row>
    <row r="126" spans="1:8" x14ac:dyDescent="0.2">
      <c r="A126" s="185" t="e">
        <f>IF(ISBLANK(#REF!),0,#REF!)</f>
        <v>#REF!</v>
      </c>
      <c r="B126" s="191">
        <f>IF(ISBLANK(#REF!),0,IFERROR(VALUE(SUBSTITUTE(SUBSTITUTE(#REF!,"within ",""), " months", "")),0))</f>
        <v>0</v>
      </c>
      <c r="C126" s="192">
        <f>IF(ISNUMBER(#REF!),#REF!,0)</f>
        <v>0</v>
      </c>
      <c r="D126" s="184"/>
      <c r="F126" s="184"/>
      <c r="G126" s="184"/>
      <c r="H126" s="184"/>
    </row>
    <row r="127" spans="1:8" x14ac:dyDescent="0.2">
      <c r="A127" s="185" t="e">
        <f>IF(ISBLANK(#REF!),0,#REF!)</f>
        <v>#REF!</v>
      </c>
      <c r="B127" s="191">
        <f>IF(ISBLANK(#REF!),0,IFERROR(VALUE(SUBSTITUTE(SUBSTITUTE(#REF!,"within ",""), " months", "")),0))</f>
        <v>0</v>
      </c>
      <c r="C127" s="192">
        <f>IF(ISNUMBER(#REF!),#REF!,0)</f>
        <v>0</v>
      </c>
      <c r="D127" s="184"/>
      <c r="F127" s="184"/>
      <c r="G127" s="184"/>
      <c r="H127" s="184"/>
    </row>
    <row r="128" spans="1:8" x14ac:dyDescent="0.2">
      <c r="A128" s="185" t="e">
        <f>IF(ISBLANK(#REF!),0,#REF!)</f>
        <v>#REF!</v>
      </c>
      <c r="B128" s="191">
        <f>IF(ISBLANK(#REF!),0,IFERROR(VALUE(SUBSTITUTE(SUBSTITUTE(#REF!,"within ",""), " months", "")),0))</f>
        <v>0</v>
      </c>
      <c r="C128" s="192">
        <f>IF(ISNUMBER(#REF!),#REF!,0)</f>
        <v>0</v>
      </c>
      <c r="D128" s="184"/>
      <c r="F128" s="184"/>
      <c r="G128" s="184"/>
      <c r="H128" s="184"/>
    </row>
    <row r="129" spans="1:8" x14ac:dyDescent="0.2">
      <c r="A129" s="185" t="e">
        <f>IF(ISBLANK(#REF!),0,#REF!)</f>
        <v>#REF!</v>
      </c>
      <c r="B129" s="191">
        <f>IF(ISBLANK(#REF!),0,IFERROR(VALUE(SUBSTITUTE(SUBSTITUTE(#REF!,"within ",""), " months", "")),0))</f>
        <v>0</v>
      </c>
      <c r="C129" s="192">
        <f>IF(ISNUMBER(#REF!),#REF!,0)</f>
        <v>0</v>
      </c>
      <c r="D129" s="184"/>
      <c r="F129" s="184"/>
      <c r="G129" s="184"/>
      <c r="H129" s="184"/>
    </row>
    <row r="130" spans="1:8" x14ac:dyDescent="0.2">
      <c r="A130" s="185" t="e">
        <f>IF(ISBLANK(#REF!),0,#REF!)</f>
        <v>#REF!</v>
      </c>
      <c r="B130" s="191">
        <f>IF(ISBLANK(#REF!),0,IFERROR(VALUE(SUBSTITUTE(SUBSTITUTE(#REF!,"within ",""), " months", "")),0))</f>
        <v>0</v>
      </c>
      <c r="C130" s="192">
        <f>IF(ISNUMBER(#REF!),#REF!,0)</f>
        <v>0</v>
      </c>
      <c r="D130" s="184"/>
      <c r="F130" s="184"/>
      <c r="G130" s="184"/>
      <c r="H130" s="184"/>
    </row>
    <row r="131" spans="1:8" x14ac:dyDescent="0.2">
      <c r="A131" s="185" t="e">
        <f>IF(ISBLANK(#REF!),0,#REF!)</f>
        <v>#REF!</v>
      </c>
      <c r="B131" s="191">
        <f>IF(ISBLANK(#REF!),0,IFERROR(VALUE(SUBSTITUTE(SUBSTITUTE(#REF!,"within ",""), " months", "")),0))</f>
        <v>0</v>
      </c>
      <c r="C131" s="192">
        <f>IF(ISNUMBER(#REF!),#REF!,0)</f>
        <v>0</v>
      </c>
      <c r="D131" s="184"/>
      <c r="F131" s="184"/>
      <c r="G131" s="184"/>
      <c r="H131" s="184"/>
    </row>
    <row r="132" spans="1:8" x14ac:dyDescent="0.2">
      <c r="A132" s="185" t="e">
        <f>IF(ISBLANK(#REF!),0,#REF!)</f>
        <v>#REF!</v>
      </c>
      <c r="B132" s="191">
        <f>IF(ISBLANK(#REF!),0,IFERROR(VALUE(SUBSTITUTE(SUBSTITUTE(#REF!,"within ",""), " months", "")),0))</f>
        <v>0</v>
      </c>
      <c r="C132" s="192">
        <f>IF(ISNUMBER(#REF!),#REF!,0)</f>
        <v>0</v>
      </c>
      <c r="D132" s="184"/>
      <c r="F132" s="184"/>
      <c r="G132" s="184"/>
      <c r="H132" s="184"/>
    </row>
    <row r="133" spans="1:8" x14ac:dyDescent="0.2">
      <c r="A133" s="185" t="e">
        <f>IF(ISBLANK(#REF!),0,#REF!)</f>
        <v>#REF!</v>
      </c>
      <c r="B133" s="191">
        <f>IF(ISBLANK(#REF!),0,IFERROR(VALUE(SUBSTITUTE(SUBSTITUTE(#REF!,"within ",""), " months", "")),0))</f>
        <v>0</v>
      </c>
      <c r="C133" s="192">
        <f>IF(ISNUMBER(#REF!),#REF!,0)</f>
        <v>0</v>
      </c>
      <c r="D133" s="184"/>
      <c r="F133" s="184"/>
      <c r="G133" s="184"/>
      <c r="H133" s="184"/>
    </row>
    <row r="134" spans="1:8" x14ac:dyDescent="0.2">
      <c r="A134" s="185" t="e">
        <f>IF(ISBLANK(#REF!),0,#REF!)</f>
        <v>#REF!</v>
      </c>
      <c r="B134" s="191">
        <f>IF(ISBLANK(#REF!),0,IFERROR(VALUE(SUBSTITUTE(SUBSTITUTE(#REF!,"within ",""), " months", "")),0))</f>
        <v>0</v>
      </c>
      <c r="C134" s="192">
        <f>IF(ISNUMBER(#REF!),#REF!,0)</f>
        <v>0</v>
      </c>
      <c r="D134" s="184"/>
      <c r="F134" s="184"/>
      <c r="G134" s="184"/>
      <c r="H134" s="184"/>
    </row>
    <row r="135" spans="1:8" ht="12" thickBot="1" x14ac:dyDescent="0.25">
      <c r="A135" s="186" t="e">
        <f>IF(ISBLANK(#REF!),0,#REF!)</f>
        <v>#REF!</v>
      </c>
      <c r="B135" s="193">
        <f>IF(ISBLANK(#REF!),0,IFERROR(VALUE(SUBSTITUTE(SUBSTITUTE(#REF!,"within ",""), " months", "")),0))</f>
        <v>0</v>
      </c>
      <c r="C135" s="194">
        <f>IF(ISNUMBER(#REF!),#REF!,0)</f>
        <v>0</v>
      </c>
      <c r="D135" s="184"/>
      <c r="F135" s="184"/>
      <c r="G135" s="184"/>
      <c r="H135" s="184"/>
    </row>
    <row r="136" spans="1:8" ht="12" thickTop="1" x14ac:dyDescent="0.2">
      <c r="B136" s="184"/>
      <c r="C136" s="184"/>
      <c r="D136" s="184"/>
      <c r="E136" s="184"/>
      <c r="F136" s="184"/>
      <c r="G136" s="184"/>
    </row>
  </sheetData>
  <sheetProtection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xr:uid="{00000000-0002-0000-0300-000000000000}">
      <formula1>$A$3:$A$5</formula1>
    </dataValidation>
  </dataValidations>
  <pageMargins left="0.7" right="0.7" top="0.75" bottom="0.75" header="0.3" footer="0.3"/>
  <pageSetup scale="53" fitToHeight="0" orientation="landscape"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1"/>
  <dimension ref="A1:BR127"/>
  <sheetViews>
    <sheetView showFormulas="1" zoomScale="130" zoomScaleNormal="130" workbookViewId="0">
      <selection activeCell="D29" sqref="D29"/>
    </sheetView>
  </sheetViews>
  <sheetFormatPr defaultColWidth="9.140625" defaultRowHeight="11.25" x14ac:dyDescent="0.2"/>
  <cols>
    <col min="1" max="1" width="17.140625" style="32" customWidth="1"/>
    <col min="2" max="2" width="9.140625" style="32"/>
    <col min="3" max="3" width="18.28515625" style="32" customWidth="1"/>
    <col min="4" max="6" width="9.140625" style="32"/>
    <col min="7" max="7" width="17.140625" style="32" customWidth="1"/>
    <col min="8" max="9" width="9.140625" style="32"/>
    <col min="10" max="10" width="20.42578125" style="32" customWidth="1"/>
    <col min="11" max="11" width="9.140625" style="32"/>
    <col min="12" max="12" width="35.140625" style="32" customWidth="1"/>
    <col min="13" max="13" width="18.140625" style="32" customWidth="1"/>
    <col min="14" max="14" width="35.140625" style="32" customWidth="1"/>
    <col min="15" max="15" width="10.7109375" style="42" customWidth="1"/>
    <col min="16" max="16" width="20.140625" style="32" customWidth="1"/>
    <col min="17" max="18" width="15.85546875" style="32" customWidth="1"/>
    <col min="19" max="19" width="18.85546875" style="32" customWidth="1"/>
    <col min="20" max="25" width="9.140625" style="32"/>
    <col min="26" max="26" width="23" style="32" customWidth="1"/>
    <col min="27" max="27" width="15.28515625" style="32" customWidth="1"/>
    <col min="28" max="28" width="18.85546875" style="32" customWidth="1"/>
    <col min="29" max="30" width="6.7109375" style="42" customWidth="1"/>
    <col min="31" max="31" width="9.140625" style="32" customWidth="1"/>
    <col min="32" max="33" width="9.140625" style="32"/>
    <col min="34" max="34" width="11.85546875" style="32" customWidth="1"/>
    <col min="35" max="35" width="9.140625" style="32" customWidth="1"/>
    <col min="36" max="36" width="12.85546875" style="32" customWidth="1"/>
    <col min="37" max="37" width="11.7109375" style="32" customWidth="1"/>
    <col min="38" max="38" width="25.85546875" style="32" customWidth="1"/>
    <col min="39" max="39" width="21.85546875" style="32" customWidth="1"/>
    <col min="40" max="41" width="9.140625" style="32"/>
    <col min="42" max="42" width="14" style="32" customWidth="1"/>
    <col min="43" max="43" width="9.140625" style="32"/>
    <col min="44" max="44" width="16.5703125" style="32" customWidth="1"/>
    <col min="45" max="45" width="9.140625" style="32"/>
    <col min="46" max="46" width="7" style="32" customWidth="1"/>
    <col min="47" max="48" width="9.140625" style="32"/>
    <col min="49" max="49" width="14.140625" style="32" customWidth="1"/>
    <col min="50" max="51" width="21.42578125" style="32" customWidth="1"/>
    <col min="52" max="55" width="9.140625" style="32"/>
    <col min="56" max="56" width="9.140625" style="32" customWidth="1"/>
    <col min="57" max="60" width="9.140625" style="32"/>
    <col min="61" max="61" width="9.140625" style="32" customWidth="1"/>
    <col min="62" max="16384" width="9.140625" style="32"/>
  </cols>
  <sheetData>
    <row r="1" spans="1:70" s="39" customFormat="1" x14ac:dyDescent="0.2">
      <c r="A1" s="210" t="s">
        <v>1051</v>
      </c>
      <c r="B1" s="39" t="s">
        <v>1052</v>
      </c>
      <c r="C1" s="210" t="s">
        <v>1053</v>
      </c>
      <c r="D1" s="210" t="s">
        <v>1054</v>
      </c>
      <c r="E1" s="39" t="s">
        <v>1052</v>
      </c>
      <c r="F1" s="39" t="s">
        <v>1055</v>
      </c>
      <c r="G1" s="210" t="s">
        <v>420</v>
      </c>
      <c r="H1" s="210" t="s">
        <v>1056</v>
      </c>
      <c r="I1" s="210" t="s">
        <v>1057</v>
      </c>
      <c r="J1" s="210" t="s">
        <v>1058</v>
      </c>
      <c r="L1" s="210" t="s">
        <v>1059</v>
      </c>
      <c r="M1" s="39" t="s">
        <v>1054</v>
      </c>
      <c r="N1" s="210" t="s">
        <v>420</v>
      </c>
      <c r="O1" s="216" t="s">
        <v>842</v>
      </c>
      <c r="P1" s="210" t="s">
        <v>1060</v>
      </c>
      <c r="Q1" s="210" t="s">
        <v>1061</v>
      </c>
      <c r="R1" s="210" t="s">
        <v>1062</v>
      </c>
      <c r="S1" s="210" t="s">
        <v>1063</v>
      </c>
      <c r="T1" s="210" t="s">
        <v>1064</v>
      </c>
      <c r="U1" s="210" t="s">
        <v>1065</v>
      </c>
      <c r="V1" s="210" t="s">
        <v>1066</v>
      </c>
      <c r="W1" s="210" t="s">
        <v>1067</v>
      </c>
      <c r="X1" s="210" t="s">
        <v>1068</v>
      </c>
      <c r="Y1" s="210" t="s">
        <v>545</v>
      </c>
      <c r="Z1" s="210" t="s">
        <v>1069</v>
      </c>
      <c r="AA1" s="39" t="s">
        <v>1052</v>
      </c>
      <c r="AB1" s="215" t="s">
        <v>549</v>
      </c>
      <c r="AC1" s="216" t="s">
        <v>550</v>
      </c>
      <c r="AD1" s="216" t="s">
        <v>551</v>
      </c>
      <c r="AE1" s="210" t="s">
        <v>1070</v>
      </c>
      <c r="AF1" s="210" t="s">
        <v>1052</v>
      </c>
      <c r="AG1" s="210" t="s">
        <v>1052</v>
      </c>
      <c r="AH1" s="210" t="s">
        <v>649</v>
      </c>
      <c r="AI1" s="210" t="s">
        <v>1072</v>
      </c>
      <c r="AJ1" s="210" t="s">
        <v>1071</v>
      </c>
      <c r="AK1" s="210" t="s">
        <v>1073</v>
      </c>
      <c r="AL1" s="210" t="s">
        <v>651</v>
      </c>
      <c r="AM1" s="210" t="s">
        <v>1074</v>
      </c>
      <c r="AN1" s="210" t="s">
        <v>450</v>
      </c>
      <c r="AO1" s="210" t="s">
        <v>449</v>
      </c>
      <c r="AP1" s="210" t="s">
        <v>842</v>
      </c>
      <c r="AQ1" s="210" t="s">
        <v>637</v>
      </c>
      <c r="AR1" s="210" t="s">
        <v>638</v>
      </c>
      <c r="AS1" s="210" t="s">
        <v>639</v>
      </c>
      <c r="AT1" s="210" t="s">
        <v>640</v>
      </c>
      <c r="AU1" s="210" t="s">
        <v>641</v>
      </c>
      <c r="AV1" s="210" t="s">
        <v>642</v>
      </c>
      <c r="AW1" s="210" t="s">
        <v>1075</v>
      </c>
      <c r="AX1" s="210" t="s">
        <v>1076</v>
      </c>
      <c r="AY1" s="210" t="s">
        <v>842</v>
      </c>
      <c r="AZ1" s="210" t="s">
        <v>1077</v>
      </c>
      <c r="BA1" s="210" t="s">
        <v>1089</v>
      </c>
      <c r="BB1" s="210" t="s">
        <v>1078</v>
      </c>
      <c r="BC1" s="210" t="s">
        <v>671</v>
      </c>
      <c r="BD1" s="210" t="s">
        <v>1079</v>
      </c>
      <c r="BE1" s="210" t="s">
        <v>670</v>
      </c>
      <c r="BF1" s="210" t="s">
        <v>1080</v>
      </c>
      <c r="BG1" s="210" t="s">
        <v>1081</v>
      </c>
      <c r="BH1" s="210" t="s">
        <v>1082</v>
      </c>
      <c r="BI1" s="210" t="s">
        <v>1083</v>
      </c>
      <c r="BJ1" s="210" t="s">
        <v>1084</v>
      </c>
      <c r="BK1" s="210" t="s">
        <v>1093</v>
      </c>
      <c r="BL1" s="210" t="s">
        <v>1085</v>
      </c>
      <c r="BM1" s="39" t="s">
        <v>1086</v>
      </c>
      <c r="BN1" s="39" t="s">
        <v>1087</v>
      </c>
      <c r="BO1" s="39" t="s">
        <v>1072</v>
      </c>
      <c r="BP1" s="39" t="s">
        <v>1088</v>
      </c>
      <c r="BQ1" s="210" t="s">
        <v>1092</v>
      </c>
      <c r="BR1" s="39" t="s">
        <v>868</v>
      </c>
    </row>
    <row r="2" spans="1:70" x14ac:dyDescent="0.2">
      <c r="A2" s="211" t="s">
        <v>125</v>
      </c>
      <c r="B2" s="40" t="s">
        <v>253</v>
      </c>
      <c r="C2" s="41" t="s">
        <v>125</v>
      </c>
      <c r="D2" s="32" t="s">
        <v>263</v>
      </c>
      <c r="E2" s="32" t="s">
        <v>270</v>
      </c>
      <c r="F2" s="32" t="s">
        <v>279</v>
      </c>
      <c r="G2" s="39" t="s">
        <v>270</v>
      </c>
      <c r="H2" s="39" t="s">
        <v>279</v>
      </c>
      <c r="I2" s="39"/>
      <c r="J2" s="32" t="s">
        <v>973</v>
      </c>
      <c r="K2" s="39"/>
      <c r="L2" s="1" t="s">
        <v>406</v>
      </c>
      <c r="M2" s="25" t="s">
        <v>406</v>
      </c>
      <c r="N2" s="207" t="s">
        <v>406</v>
      </c>
      <c r="P2" s="43" t="s">
        <v>451</v>
      </c>
      <c r="Q2" s="43" t="s">
        <v>452</v>
      </c>
      <c r="R2" s="43" t="s">
        <v>469</v>
      </c>
      <c r="S2" s="32" t="s">
        <v>771</v>
      </c>
      <c r="T2" s="32" t="s">
        <v>37</v>
      </c>
      <c r="U2" s="44" t="s">
        <v>163</v>
      </c>
      <c r="V2" s="32" t="s">
        <v>481</v>
      </c>
      <c r="W2" s="32" t="s">
        <v>483</v>
      </c>
      <c r="X2" s="32" t="s">
        <v>485</v>
      </c>
      <c r="Y2" s="32" t="s">
        <v>548</v>
      </c>
      <c r="Z2" s="24" t="s">
        <v>552</v>
      </c>
      <c r="AA2" s="39" t="s">
        <v>619</v>
      </c>
      <c r="AB2" s="39" t="s">
        <v>619</v>
      </c>
      <c r="AC2" s="26"/>
      <c r="AD2" s="26"/>
      <c r="AE2" s="212" t="s">
        <v>954</v>
      </c>
      <c r="AF2" s="32" t="s">
        <v>955</v>
      </c>
      <c r="AG2" s="32" t="s">
        <v>956</v>
      </c>
      <c r="AH2" s="39" t="s">
        <v>956</v>
      </c>
      <c r="AL2" s="39" t="s">
        <v>958</v>
      </c>
      <c r="AM2" s="39" t="s">
        <v>960</v>
      </c>
      <c r="AP2" s="127"/>
      <c r="AW2" s="32" t="s">
        <v>1044</v>
      </c>
      <c r="AZ2" s="32" t="s">
        <v>672</v>
      </c>
      <c r="BA2" s="32" t="s">
        <v>680</v>
      </c>
      <c r="BB2" s="32" t="s">
        <v>684</v>
      </c>
      <c r="BC2" s="32" t="s">
        <v>676</v>
      </c>
      <c r="BD2" s="32" t="s">
        <v>688</v>
      </c>
      <c r="BE2" s="32">
        <v>1</v>
      </c>
      <c r="BF2" s="32" t="s">
        <v>711</v>
      </c>
      <c r="BG2" s="32" t="s">
        <v>546</v>
      </c>
      <c r="BH2" s="127" t="s">
        <v>885</v>
      </c>
      <c r="BI2" s="32" t="s">
        <v>949</v>
      </c>
      <c r="BJ2" s="127">
        <v>500000</v>
      </c>
      <c r="BK2" s="127">
        <v>1400000</v>
      </c>
      <c r="BL2" s="32" t="s">
        <v>754</v>
      </c>
      <c r="BM2" s="32" t="s">
        <v>776</v>
      </c>
      <c r="BN2" s="32" t="s">
        <v>778</v>
      </c>
      <c r="BO2" s="32" t="s">
        <v>779</v>
      </c>
      <c r="BP2" s="39" t="s">
        <v>779</v>
      </c>
      <c r="BQ2" s="32" t="s">
        <v>481</v>
      </c>
      <c r="BR2" s="167">
        <v>0.5</v>
      </c>
    </row>
    <row r="3" spans="1:70" x14ac:dyDescent="0.2">
      <c r="A3" s="211" t="s">
        <v>139</v>
      </c>
      <c r="B3" s="40" t="s">
        <v>254</v>
      </c>
      <c r="C3" s="40" t="s">
        <v>234</v>
      </c>
      <c r="D3" s="32" t="s">
        <v>939</v>
      </c>
      <c r="E3" s="32" t="s">
        <v>934</v>
      </c>
      <c r="F3" s="32" t="s">
        <v>935</v>
      </c>
      <c r="G3" s="32" t="s">
        <v>266</v>
      </c>
      <c r="H3" s="32" t="s">
        <v>8</v>
      </c>
      <c r="I3" s="167">
        <v>0.95</v>
      </c>
      <c r="J3" s="32" t="s">
        <v>286</v>
      </c>
      <c r="L3" s="1" t="s">
        <v>407</v>
      </c>
      <c r="M3" s="25" t="s">
        <v>407</v>
      </c>
      <c r="N3" s="1" t="s">
        <v>291</v>
      </c>
      <c r="O3" s="27">
        <v>1111000</v>
      </c>
      <c r="P3" s="43" t="s">
        <v>636</v>
      </c>
      <c r="Q3" s="43" t="s">
        <v>199</v>
      </c>
      <c r="R3" s="43" t="s">
        <v>470</v>
      </c>
      <c r="S3" s="32" t="s">
        <v>933</v>
      </c>
      <c r="T3" s="32" t="s">
        <v>117</v>
      </c>
      <c r="U3" s="44" t="s">
        <v>164</v>
      </c>
      <c r="V3" s="32" t="s">
        <v>482</v>
      </c>
      <c r="W3" s="32" t="s">
        <v>484</v>
      </c>
      <c r="X3" s="32" t="s">
        <v>1050</v>
      </c>
      <c r="Y3" s="32" t="s">
        <v>547</v>
      </c>
      <c r="Z3" s="24" t="s">
        <v>557</v>
      </c>
      <c r="AA3" s="39" t="s">
        <v>620</v>
      </c>
      <c r="AB3" s="25" t="s">
        <v>553</v>
      </c>
      <c r="AC3" s="27"/>
      <c r="AD3" s="27" t="s">
        <v>554</v>
      </c>
      <c r="AH3" s="212" t="s">
        <v>957</v>
      </c>
      <c r="AI3" s="39" t="s">
        <v>958</v>
      </c>
      <c r="AJ3" s="39" t="s">
        <v>960</v>
      </c>
      <c r="AK3" s="39" t="s">
        <v>962</v>
      </c>
      <c r="AL3" s="32" t="s">
        <v>967</v>
      </c>
      <c r="AM3" s="32" t="s">
        <v>979</v>
      </c>
      <c r="AN3" s="32" t="s">
        <v>452</v>
      </c>
      <c r="AO3" s="32" t="s">
        <v>926</v>
      </c>
      <c r="AP3" s="127" t="s">
        <v>969</v>
      </c>
      <c r="AQ3" s="32" t="s">
        <v>643</v>
      </c>
      <c r="AR3" s="32" t="s">
        <v>1029</v>
      </c>
      <c r="AS3" s="32" t="s">
        <v>1028</v>
      </c>
      <c r="AT3" s="32">
        <v>0</v>
      </c>
      <c r="AU3" s="32" t="s">
        <v>3</v>
      </c>
      <c r="AV3" s="32">
        <v>25000</v>
      </c>
      <c r="AW3" s="32" t="s">
        <v>1045</v>
      </c>
      <c r="AZ3" s="32" t="s">
        <v>673</v>
      </c>
      <c r="BA3" s="32" t="s">
        <v>681</v>
      </c>
      <c r="BB3" s="32" t="s">
        <v>685</v>
      </c>
      <c r="BC3" s="32" t="s">
        <v>677</v>
      </c>
      <c r="BD3" s="32" t="s">
        <v>689</v>
      </c>
      <c r="BE3" s="32">
        <v>1.41</v>
      </c>
      <c r="BF3" s="32" t="s">
        <v>712</v>
      </c>
      <c r="BG3" s="32" t="s">
        <v>715</v>
      </c>
      <c r="BH3" s="127" t="s">
        <v>716</v>
      </c>
      <c r="BI3" s="32" t="s">
        <v>953</v>
      </c>
      <c r="BJ3" s="127">
        <v>500000</v>
      </c>
      <c r="BK3" s="127">
        <v>1400000</v>
      </c>
      <c r="BM3" s="32" t="s">
        <v>777</v>
      </c>
      <c r="BN3" s="32" t="s">
        <v>780</v>
      </c>
      <c r="BO3" s="32" t="s">
        <v>781</v>
      </c>
      <c r="BP3" s="32" t="s">
        <v>790</v>
      </c>
    </row>
    <row r="4" spans="1:70" x14ac:dyDescent="0.2">
      <c r="A4" s="211" t="s">
        <v>148</v>
      </c>
      <c r="B4" s="40" t="s">
        <v>255</v>
      </c>
      <c r="C4" s="40" t="s">
        <v>126</v>
      </c>
      <c r="D4" s="32" t="s">
        <v>265</v>
      </c>
      <c r="E4" s="32" t="s">
        <v>272</v>
      </c>
      <c r="F4" s="32" t="s">
        <v>281</v>
      </c>
      <c r="G4" s="32" t="s">
        <v>267</v>
      </c>
      <c r="H4" s="32" t="s">
        <v>773</v>
      </c>
      <c r="I4" s="167">
        <v>0.95</v>
      </c>
      <c r="J4" s="32" t="s">
        <v>287</v>
      </c>
      <c r="L4" s="1" t="s">
        <v>408</v>
      </c>
      <c r="M4" s="25" t="s">
        <v>266</v>
      </c>
      <c r="N4" s="1" t="s">
        <v>292</v>
      </c>
      <c r="O4" s="27">
        <v>1112000</v>
      </c>
      <c r="P4" s="43" t="s">
        <v>535</v>
      </c>
      <c r="Q4" s="43"/>
      <c r="R4" s="43" t="s">
        <v>471</v>
      </c>
      <c r="S4" s="32" t="s">
        <v>770</v>
      </c>
      <c r="T4" s="32" t="s">
        <v>118</v>
      </c>
      <c r="U4" s="44" t="s">
        <v>192</v>
      </c>
      <c r="X4" s="32" t="s">
        <v>486</v>
      </c>
      <c r="Y4" s="32" t="s">
        <v>546</v>
      </c>
      <c r="Z4" s="24" t="s">
        <v>562</v>
      </c>
      <c r="AA4" s="39" t="s">
        <v>621</v>
      </c>
      <c r="AB4" s="25" t="s">
        <v>555</v>
      </c>
      <c r="AC4" s="27"/>
      <c r="AD4" s="27" t="s">
        <v>554</v>
      </c>
      <c r="AH4" s="212" t="s">
        <v>968</v>
      </c>
      <c r="AI4" s="39" t="s">
        <v>959</v>
      </c>
      <c r="AJ4" s="39" t="s">
        <v>961</v>
      </c>
      <c r="AK4" s="39" t="s">
        <v>965</v>
      </c>
      <c r="AL4" s="32" t="s">
        <v>974</v>
      </c>
      <c r="AM4" s="32" t="s">
        <v>980</v>
      </c>
      <c r="AN4" s="32" t="s">
        <v>452</v>
      </c>
      <c r="AO4" s="32" t="s">
        <v>927</v>
      </c>
      <c r="AP4" s="127" t="s">
        <v>970</v>
      </c>
      <c r="AQ4" s="32" t="s">
        <v>89</v>
      </c>
      <c r="AR4" s="32" t="s">
        <v>89</v>
      </c>
      <c r="AS4" s="32" t="s">
        <v>1032</v>
      </c>
      <c r="AT4" s="32">
        <v>0</v>
      </c>
      <c r="AU4" s="32" t="s">
        <v>3</v>
      </c>
      <c r="AV4" s="32">
        <v>15000</v>
      </c>
      <c r="AW4" s="32" t="s">
        <v>1046</v>
      </c>
      <c r="BA4" s="32" t="s">
        <v>682</v>
      </c>
      <c r="BB4" s="32" t="s">
        <v>686</v>
      </c>
      <c r="BC4" s="32" t="s">
        <v>678</v>
      </c>
      <c r="BD4" s="32" t="s">
        <v>690</v>
      </c>
      <c r="BE4" s="32">
        <v>1.73</v>
      </c>
      <c r="BF4" s="32" t="s">
        <v>713</v>
      </c>
      <c r="BG4" s="32" t="s">
        <v>547</v>
      </c>
      <c r="BH4" s="127" t="s">
        <v>717</v>
      </c>
      <c r="BI4" s="32" t="s">
        <v>952</v>
      </c>
      <c r="BJ4" s="127">
        <v>20000</v>
      </c>
      <c r="BK4" s="127">
        <v>50000</v>
      </c>
      <c r="BN4" s="32" t="s">
        <v>782</v>
      </c>
      <c r="BO4" s="32" t="s">
        <v>783</v>
      </c>
      <c r="BP4" s="32" t="s">
        <v>791</v>
      </c>
    </row>
    <row r="5" spans="1:70" x14ac:dyDescent="0.2">
      <c r="A5" s="211" t="s">
        <v>159</v>
      </c>
      <c r="B5" s="40" t="s">
        <v>256</v>
      </c>
      <c r="C5" s="40" t="s">
        <v>127</v>
      </c>
      <c r="D5" s="32" t="s">
        <v>264</v>
      </c>
      <c r="E5" s="32" t="s">
        <v>271</v>
      </c>
      <c r="F5" s="32" t="s">
        <v>280</v>
      </c>
      <c r="G5" s="32" t="s">
        <v>268</v>
      </c>
      <c r="H5" s="32" t="s">
        <v>903</v>
      </c>
      <c r="I5" s="167">
        <v>0.95</v>
      </c>
      <c r="J5" s="32" t="s">
        <v>775</v>
      </c>
      <c r="L5" s="1" t="s">
        <v>409</v>
      </c>
      <c r="M5" s="25" t="s">
        <v>415</v>
      </c>
      <c r="N5" s="1" t="s">
        <v>293</v>
      </c>
      <c r="O5" s="27">
        <v>1118100</v>
      </c>
      <c r="P5" s="43"/>
      <c r="Q5" s="43"/>
      <c r="R5" s="43" t="s">
        <v>464</v>
      </c>
      <c r="S5" s="32" t="s">
        <v>460</v>
      </c>
      <c r="T5" s="32" t="s">
        <v>119</v>
      </c>
      <c r="U5" s="44" t="s">
        <v>165</v>
      </c>
      <c r="X5" s="32" t="s">
        <v>487</v>
      </c>
      <c r="Z5" s="24" t="s">
        <v>567</v>
      </c>
      <c r="AA5" s="39" t="s">
        <v>622</v>
      </c>
      <c r="AB5" s="25" t="s">
        <v>556</v>
      </c>
      <c r="AC5" s="27"/>
      <c r="AD5" s="27" t="s">
        <v>554</v>
      </c>
      <c r="AH5" s="212" t="s">
        <v>650</v>
      </c>
      <c r="AI5" s="39" t="s">
        <v>963</v>
      </c>
      <c r="AJ5" s="39" t="s">
        <v>964</v>
      </c>
      <c r="AK5" s="39" t="s">
        <v>966</v>
      </c>
      <c r="AL5" s="32" t="s">
        <v>975</v>
      </c>
      <c r="AM5" s="32" t="s">
        <v>981</v>
      </c>
      <c r="AN5" s="32" t="s">
        <v>452</v>
      </c>
      <c r="AO5" s="32" t="s">
        <v>927</v>
      </c>
      <c r="AP5" s="127" t="s">
        <v>971</v>
      </c>
      <c r="AQ5" s="32" t="s">
        <v>647</v>
      </c>
      <c r="AR5" s="32" t="s">
        <v>1031</v>
      </c>
      <c r="AS5" s="32" t="s">
        <v>1032</v>
      </c>
      <c r="AT5" s="213">
        <v>0</v>
      </c>
      <c r="AU5" s="32" t="s">
        <v>3</v>
      </c>
      <c r="AV5" s="214">
        <v>10.5</v>
      </c>
      <c r="AW5" s="32" t="s">
        <v>1047</v>
      </c>
      <c r="BA5" s="32" t="s">
        <v>683</v>
      </c>
      <c r="BB5" s="32" t="s">
        <v>687</v>
      </c>
      <c r="BC5" s="32" t="s">
        <v>679</v>
      </c>
      <c r="BD5" s="32" t="s">
        <v>691</v>
      </c>
      <c r="BE5" s="32">
        <v>2</v>
      </c>
      <c r="BF5" s="32" t="s">
        <v>742</v>
      </c>
      <c r="BH5" s="127" t="s">
        <v>718</v>
      </c>
      <c r="BI5" s="32" t="s">
        <v>951</v>
      </c>
      <c r="BJ5" s="127">
        <v>200000</v>
      </c>
      <c r="BK5" s="127">
        <v>1000000</v>
      </c>
      <c r="BN5" s="32" t="s">
        <v>784</v>
      </c>
      <c r="BO5" s="32" t="s">
        <v>785</v>
      </c>
      <c r="BP5" s="32" t="s">
        <v>792</v>
      </c>
    </row>
    <row r="6" spans="1:70" x14ac:dyDescent="0.2">
      <c r="A6" s="211" t="s">
        <v>206</v>
      </c>
      <c r="B6" s="40" t="s">
        <v>257</v>
      </c>
      <c r="C6" s="40" t="s">
        <v>128</v>
      </c>
      <c r="G6" s="32" t="s">
        <v>273</v>
      </c>
      <c r="H6" s="32" t="s">
        <v>904</v>
      </c>
      <c r="I6" s="167">
        <v>0.95</v>
      </c>
      <c r="J6" s="32" t="s">
        <v>288</v>
      </c>
      <c r="L6" s="1" t="s">
        <v>410</v>
      </c>
      <c r="M6" s="25" t="s">
        <v>410</v>
      </c>
      <c r="N6" s="1" t="s">
        <v>294</v>
      </c>
      <c r="O6" s="27">
        <v>1122000</v>
      </c>
      <c r="P6" s="43"/>
      <c r="Q6" s="43"/>
      <c r="R6" s="43" t="s">
        <v>465</v>
      </c>
      <c r="S6" s="32" t="s">
        <v>461</v>
      </c>
      <c r="T6" s="32" t="s">
        <v>120</v>
      </c>
      <c r="U6" s="44" t="s">
        <v>166</v>
      </c>
      <c r="X6" s="32" t="s">
        <v>488</v>
      </c>
      <c r="Z6" s="24" t="s">
        <v>574</v>
      </c>
      <c r="AA6" s="39" t="s">
        <v>623</v>
      </c>
      <c r="AB6" s="39" t="s">
        <v>620</v>
      </c>
      <c r="AC6" s="26"/>
      <c r="AD6" s="26"/>
      <c r="AH6" s="39"/>
      <c r="AI6" s="39"/>
      <c r="AJ6" s="39"/>
      <c r="AK6" s="39"/>
      <c r="AL6" s="32" t="s">
        <v>976</v>
      </c>
      <c r="AM6" s="32" t="s">
        <v>982</v>
      </c>
      <c r="AN6" s="32" t="s">
        <v>199</v>
      </c>
      <c r="AO6" s="32" t="s">
        <v>926</v>
      </c>
      <c r="AP6" s="127" t="s">
        <v>1003</v>
      </c>
      <c r="AQ6" s="32" t="s">
        <v>89</v>
      </c>
      <c r="AR6" s="32" t="s">
        <v>1033</v>
      </c>
      <c r="AS6" s="32" t="s">
        <v>645</v>
      </c>
      <c r="AT6" s="32">
        <v>0</v>
      </c>
      <c r="AU6" s="32" t="s">
        <v>3</v>
      </c>
      <c r="AV6" s="32">
        <v>7</v>
      </c>
      <c r="AW6" s="32" t="s">
        <v>1048</v>
      </c>
      <c r="BD6" s="32" t="s">
        <v>692</v>
      </c>
      <c r="BE6" s="32">
        <v>1.41</v>
      </c>
      <c r="BF6" s="32" t="s">
        <v>714</v>
      </c>
      <c r="BH6" s="127" t="s">
        <v>719</v>
      </c>
      <c r="BI6" s="32" t="s">
        <v>950</v>
      </c>
      <c r="BJ6" s="127">
        <v>200000</v>
      </c>
      <c r="BK6" s="127">
        <v>50000</v>
      </c>
      <c r="BN6" s="32" t="s">
        <v>786</v>
      </c>
      <c r="BO6" s="32" t="s">
        <v>787</v>
      </c>
      <c r="BP6" s="32" t="s">
        <v>793</v>
      </c>
    </row>
    <row r="7" spans="1:70" x14ac:dyDescent="0.2">
      <c r="A7" s="211" t="s">
        <v>220</v>
      </c>
      <c r="B7" s="40" t="s">
        <v>258</v>
      </c>
      <c r="C7" s="40" t="s">
        <v>129</v>
      </c>
      <c r="G7" s="32" t="s">
        <v>269</v>
      </c>
      <c r="H7" s="32" t="s">
        <v>905</v>
      </c>
      <c r="I7" s="167">
        <v>0.95</v>
      </c>
      <c r="J7" s="32" t="s">
        <v>289</v>
      </c>
      <c r="L7" s="1" t="s">
        <v>411</v>
      </c>
      <c r="M7" s="25" t="s">
        <v>194</v>
      </c>
      <c r="N7" s="1" t="s">
        <v>295</v>
      </c>
      <c r="O7" s="27">
        <v>1123000</v>
      </c>
      <c r="P7" s="43"/>
      <c r="Q7" s="43"/>
      <c r="R7" s="43" t="s">
        <v>466</v>
      </c>
      <c r="S7" s="32" t="s">
        <v>769</v>
      </c>
      <c r="U7" s="44" t="s">
        <v>167</v>
      </c>
      <c r="Z7" s="24" t="s">
        <v>580</v>
      </c>
      <c r="AA7" s="39" t="s">
        <v>624</v>
      </c>
      <c r="AB7" s="25" t="s">
        <v>558</v>
      </c>
      <c r="AC7" s="27" t="s">
        <v>559</v>
      </c>
      <c r="AD7" s="27" t="s">
        <v>554</v>
      </c>
      <c r="AI7" s="39"/>
      <c r="AJ7" s="39"/>
      <c r="AK7" s="39"/>
      <c r="AL7" s="39" t="s">
        <v>959</v>
      </c>
      <c r="AM7" s="32" t="s">
        <v>983</v>
      </c>
      <c r="AN7" s="32" t="s">
        <v>199</v>
      </c>
      <c r="AO7" s="32" t="s">
        <v>926</v>
      </c>
      <c r="AP7" s="127" t="s">
        <v>1004</v>
      </c>
      <c r="AQ7" s="32" t="s">
        <v>89</v>
      </c>
      <c r="AR7" s="32" t="s">
        <v>1034</v>
      </c>
      <c r="AS7" s="32" t="s">
        <v>645</v>
      </c>
      <c r="AT7" s="32">
        <v>0</v>
      </c>
      <c r="AU7" s="32" t="s">
        <v>3</v>
      </c>
      <c r="AV7" s="32">
        <v>112</v>
      </c>
      <c r="AW7" s="32" t="s">
        <v>1049</v>
      </c>
      <c r="BD7" s="32" t="s">
        <v>693</v>
      </c>
      <c r="BE7" s="32">
        <v>2</v>
      </c>
      <c r="BH7" s="127" t="s">
        <v>720</v>
      </c>
      <c r="BI7" s="32" t="s">
        <v>728</v>
      </c>
      <c r="BJ7" s="127">
        <v>0</v>
      </c>
      <c r="BK7" s="127">
        <v>1200000</v>
      </c>
      <c r="BN7" s="32" t="s">
        <v>788</v>
      </c>
      <c r="BO7" s="32" t="s">
        <v>789</v>
      </c>
      <c r="BP7" s="32" t="s">
        <v>794</v>
      </c>
    </row>
    <row r="8" spans="1:70" x14ac:dyDescent="0.2">
      <c r="A8" s="211" t="s">
        <v>230</v>
      </c>
      <c r="B8" s="40" t="s">
        <v>259</v>
      </c>
      <c r="C8" s="40" t="s">
        <v>130</v>
      </c>
      <c r="G8" s="39" t="s">
        <v>271</v>
      </c>
      <c r="H8" s="32" t="s">
        <v>906</v>
      </c>
      <c r="I8" s="167">
        <v>0.95</v>
      </c>
      <c r="J8" s="32" t="s">
        <v>290</v>
      </c>
      <c r="K8" s="39"/>
      <c r="L8" s="1" t="s">
        <v>412</v>
      </c>
      <c r="M8" s="25" t="s">
        <v>416</v>
      </c>
      <c r="N8" s="1" t="s">
        <v>296</v>
      </c>
      <c r="O8" s="27">
        <v>1123200</v>
      </c>
      <c r="P8" s="43"/>
      <c r="Q8" s="43"/>
      <c r="R8" s="43" t="s">
        <v>467</v>
      </c>
      <c r="S8" s="32" t="s">
        <v>772</v>
      </c>
      <c r="U8" s="44" t="s">
        <v>124</v>
      </c>
      <c r="Z8" s="24" t="s">
        <v>590</v>
      </c>
      <c r="AA8" s="39" t="s">
        <v>625</v>
      </c>
      <c r="AB8" s="25" t="s">
        <v>560</v>
      </c>
      <c r="AC8" s="27" t="s">
        <v>554</v>
      </c>
      <c r="AD8" s="27" t="s">
        <v>554</v>
      </c>
      <c r="AI8" s="39"/>
      <c r="AJ8" s="39"/>
      <c r="AK8" s="39"/>
      <c r="AL8" s="32" t="s">
        <v>977</v>
      </c>
      <c r="AM8" s="32" t="s">
        <v>984</v>
      </c>
      <c r="AN8" s="32" t="s">
        <v>199</v>
      </c>
      <c r="AO8" s="32" t="s">
        <v>926</v>
      </c>
      <c r="AP8" s="127" t="s">
        <v>1006</v>
      </c>
      <c r="AQ8" s="32" t="s">
        <v>89</v>
      </c>
      <c r="AR8" s="32" t="s">
        <v>1024</v>
      </c>
      <c r="AS8" s="32" t="s">
        <v>645</v>
      </c>
      <c r="AT8" s="32">
        <v>0</v>
      </c>
      <c r="AU8" s="32" t="s">
        <v>3</v>
      </c>
      <c r="AV8" s="32">
        <v>80</v>
      </c>
      <c r="BD8" s="32" t="s">
        <v>694</v>
      </c>
      <c r="BE8" s="32">
        <v>2.4500000000000002</v>
      </c>
      <c r="BH8" s="127" t="s">
        <v>878</v>
      </c>
      <c r="BJ8" s="212"/>
      <c r="BK8" s="212"/>
      <c r="BP8" s="32" t="s">
        <v>795</v>
      </c>
    </row>
    <row r="9" spans="1:70" x14ac:dyDescent="0.2">
      <c r="A9" s="211" t="s">
        <v>16</v>
      </c>
      <c r="B9" s="40" t="s">
        <v>260</v>
      </c>
      <c r="C9" s="40" t="s">
        <v>131</v>
      </c>
      <c r="G9" s="32" t="s">
        <v>274</v>
      </c>
      <c r="H9" s="32" t="s">
        <v>907</v>
      </c>
      <c r="I9" s="167">
        <v>0.95</v>
      </c>
      <c r="L9" s="1" t="s">
        <v>413</v>
      </c>
      <c r="M9" s="25" t="s">
        <v>417</v>
      </c>
      <c r="N9" s="1" t="s">
        <v>297</v>
      </c>
      <c r="O9" s="27">
        <v>1124000</v>
      </c>
      <c r="P9" s="43"/>
      <c r="Q9" s="43"/>
      <c r="S9" s="32" t="s">
        <v>462</v>
      </c>
      <c r="U9" s="44" t="s">
        <v>168</v>
      </c>
      <c r="Z9" s="24" t="s">
        <v>594</v>
      </c>
      <c r="AA9" s="39" t="s">
        <v>626</v>
      </c>
      <c r="AB9" s="25" t="s">
        <v>561</v>
      </c>
      <c r="AC9" s="27" t="s">
        <v>554</v>
      </c>
      <c r="AD9" s="27"/>
      <c r="AI9" s="39"/>
      <c r="AJ9" s="39"/>
      <c r="AK9" s="39"/>
      <c r="AL9" s="39" t="s">
        <v>963</v>
      </c>
      <c r="AM9" s="32" t="s">
        <v>985</v>
      </c>
      <c r="AN9" s="32" t="s">
        <v>199</v>
      </c>
      <c r="AO9" s="32" t="s">
        <v>926</v>
      </c>
      <c r="AP9" s="127" t="s">
        <v>1007</v>
      </c>
      <c r="AQ9" s="32" t="s">
        <v>89</v>
      </c>
      <c r="AR9" s="32" t="s">
        <v>1025</v>
      </c>
      <c r="AS9" s="32" t="s">
        <v>645</v>
      </c>
      <c r="AT9" s="32">
        <v>0</v>
      </c>
      <c r="AU9" s="32" t="s">
        <v>3</v>
      </c>
      <c r="AV9" s="32">
        <v>29</v>
      </c>
      <c r="BD9" s="32" t="s">
        <v>695</v>
      </c>
      <c r="BE9" s="32">
        <v>2.83</v>
      </c>
      <c r="BH9" s="127" t="s">
        <v>881</v>
      </c>
      <c r="BJ9" s="212"/>
      <c r="BK9" s="212"/>
      <c r="BP9" s="32" t="s">
        <v>796</v>
      </c>
    </row>
    <row r="10" spans="1:70" x14ac:dyDescent="0.2">
      <c r="C10" s="40" t="s">
        <v>132</v>
      </c>
      <c r="G10" s="39" t="s">
        <v>934</v>
      </c>
      <c r="H10" s="39" t="s">
        <v>280</v>
      </c>
      <c r="I10" s="39"/>
      <c r="J10" s="39"/>
      <c r="K10" s="39"/>
      <c r="L10" s="1" t="s">
        <v>414</v>
      </c>
      <c r="M10" s="25" t="s">
        <v>418</v>
      </c>
      <c r="N10" s="1" t="s">
        <v>298</v>
      </c>
      <c r="O10" s="27">
        <v>1132000</v>
      </c>
      <c r="P10" s="43"/>
      <c r="Q10" s="43"/>
      <c r="R10" s="43"/>
      <c r="S10" s="32" t="s">
        <v>767</v>
      </c>
      <c r="U10" s="44" t="s">
        <v>169</v>
      </c>
      <c r="Z10" s="24" t="s">
        <v>602</v>
      </c>
      <c r="AA10" s="39" t="s">
        <v>627</v>
      </c>
      <c r="AB10" s="39" t="s">
        <v>621</v>
      </c>
      <c r="AC10" s="26"/>
      <c r="AD10" s="26"/>
      <c r="AI10" s="39"/>
      <c r="AJ10" s="39"/>
      <c r="AK10" s="39"/>
      <c r="AL10" s="32" t="s">
        <v>978</v>
      </c>
      <c r="AM10" s="32" t="s">
        <v>986</v>
      </c>
      <c r="AN10" s="32" t="s">
        <v>199</v>
      </c>
      <c r="AO10" s="32" t="s">
        <v>926</v>
      </c>
      <c r="AP10" s="127" t="s">
        <v>1005</v>
      </c>
      <c r="AQ10" s="32" t="s">
        <v>89</v>
      </c>
      <c r="AR10" s="32" t="s">
        <v>1026</v>
      </c>
      <c r="AS10" s="32" t="s">
        <v>645</v>
      </c>
      <c r="AT10" s="32">
        <v>0</v>
      </c>
      <c r="AU10" s="32" t="s">
        <v>3</v>
      </c>
      <c r="AV10" s="32">
        <v>7300</v>
      </c>
      <c r="BD10" s="32" t="s">
        <v>696</v>
      </c>
      <c r="BE10" s="32">
        <v>1.73</v>
      </c>
      <c r="BJ10" s="212"/>
      <c r="BK10" s="212"/>
      <c r="BP10" s="39" t="s">
        <v>781</v>
      </c>
    </row>
    <row r="11" spans="1:70" x14ac:dyDescent="0.2">
      <c r="C11" s="40" t="s">
        <v>133</v>
      </c>
      <c r="G11" s="32" t="s">
        <v>275</v>
      </c>
      <c r="H11" s="32" t="s">
        <v>274</v>
      </c>
      <c r="I11" s="217">
        <v>0.85</v>
      </c>
      <c r="N11" s="1" t="s">
        <v>299</v>
      </c>
      <c r="O11" s="27">
        <v>1133000</v>
      </c>
      <c r="P11" s="43"/>
      <c r="Q11" s="43"/>
      <c r="R11" s="43"/>
      <c r="S11" s="32" t="s">
        <v>726</v>
      </c>
      <c r="U11" s="44" t="s">
        <v>170</v>
      </c>
      <c r="Z11" s="24" t="s">
        <v>606</v>
      </c>
      <c r="AA11" s="39" t="s">
        <v>628</v>
      </c>
      <c r="AB11" s="25" t="s">
        <v>563</v>
      </c>
      <c r="AC11" s="27"/>
      <c r="AD11" s="27" t="s">
        <v>564</v>
      </c>
      <c r="AI11" s="39"/>
      <c r="AJ11" s="39"/>
      <c r="AK11" s="39"/>
      <c r="AM11" s="32" t="s">
        <v>987</v>
      </c>
      <c r="AN11" s="32" t="s">
        <v>199</v>
      </c>
      <c r="AO11" s="32" t="s">
        <v>926</v>
      </c>
      <c r="AP11" s="127" t="s">
        <v>1008</v>
      </c>
      <c r="AQ11" s="32" t="s">
        <v>89</v>
      </c>
      <c r="AR11" s="32" t="s">
        <v>1035</v>
      </c>
      <c r="AS11" s="32" t="s">
        <v>645</v>
      </c>
      <c r="AT11" s="32">
        <v>0</v>
      </c>
      <c r="AU11" s="32" t="s">
        <v>3</v>
      </c>
      <c r="AV11" s="32">
        <v>4500</v>
      </c>
      <c r="BD11" s="32" t="s">
        <v>697</v>
      </c>
      <c r="BE11" s="32">
        <v>2.4500000000000002</v>
      </c>
      <c r="BJ11" s="212"/>
      <c r="BK11" s="212"/>
      <c r="BP11" s="32" t="s">
        <v>797</v>
      </c>
    </row>
    <row r="12" spans="1:70" x14ac:dyDescent="0.2">
      <c r="C12" s="40" t="s">
        <v>134</v>
      </c>
      <c r="G12" s="32" t="s">
        <v>276</v>
      </c>
      <c r="H12" s="39" t="s">
        <v>935</v>
      </c>
      <c r="I12" s="39"/>
      <c r="N12" s="1" t="s">
        <v>300</v>
      </c>
      <c r="O12" s="27">
        <v>1142000</v>
      </c>
      <c r="P12" s="43"/>
      <c r="Q12" s="43"/>
      <c r="R12" s="43"/>
      <c r="S12" s="32" t="s">
        <v>722</v>
      </c>
      <c r="U12" s="44" t="s">
        <v>171</v>
      </c>
      <c r="Z12" s="24" t="s">
        <v>612</v>
      </c>
      <c r="AA12" s="39" t="s">
        <v>629</v>
      </c>
      <c r="AB12" s="25" t="s">
        <v>565</v>
      </c>
      <c r="AC12" s="27" t="s">
        <v>554</v>
      </c>
      <c r="AD12" s="27"/>
      <c r="AH12" s="39"/>
      <c r="AI12" s="39"/>
      <c r="AJ12" s="39"/>
      <c r="AK12" s="39"/>
      <c r="AM12" s="32" t="s">
        <v>988</v>
      </c>
      <c r="AN12" s="32" t="s">
        <v>199</v>
      </c>
      <c r="AO12" s="32" t="s">
        <v>926</v>
      </c>
      <c r="AP12" s="127" t="s">
        <v>1010</v>
      </c>
      <c r="AQ12" s="32" t="s">
        <v>89</v>
      </c>
      <c r="AR12" s="32" t="s">
        <v>1036</v>
      </c>
      <c r="AS12" s="32" t="s">
        <v>645</v>
      </c>
      <c r="AT12" s="32">
        <v>0</v>
      </c>
      <c r="AU12" s="32" t="s">
        <v>3</v>
      </c>
      <c r="AV12" s="32">
        <v>18</v>
      </c>
      <c r="BD12" s="32" t="s">
        <v>698</v>
      </c>
      <c r="BE12" s="32">
        <v>3</v>
      </c>
      <c r="BJ12" s="212"/>
      <c r="BK12" s="212"/>
      <c r="BP12" s="32" t="s">
        <v>798</v>
      </c>
    </row>
    <row r="13" spans="1:70" x14ac:dyDescent="0.2">
      <c r="C13" s="40" t="s">
        <v>135</v>
      </c>
      <c r="G13" s="32" t="s">
        <v>938</v>
      </c>
      <c r="H13" s="32" t="s">
        <v>9</v>
      </c>
      <c r="I13" s="167">
        <v>0.9</v>
      </c>
      <c r="J13" s="39"/>
      <c r="K13" s="39"/>
      <c r="N13" s="207" t="s">
        <v>407</v>
      </c>
      <c r="P13" s="43"/>
      <c r="Q13" s="43"/>
      <c r="R13" s="43"/>
      <c r="S13" s="32" t="s">
        <v>463</v>
      </c>
      <c r="U13" s="44" t="s">
        <v>172</v>
      </c>
      <c r="AB13" s="25" t="s">
        <v>566</v>
      </c>
      <c r="AC13" s="27" t="s">
        <v>554</v>
      </c>
      <c r="AD13" s="27"/>
      <c r="AI13" s="39"/>
      <c r="AJ13" s="39"/>
      <c r="AK13" s="39"/>
      <c r="AL13" s="39"/>
      <c r="AM13" s="32" t="s">
        <v>989</v>
      </c>
      <c r="AN13" s="32" t="s">
        <v>199</v>
      </c>
      <c r="AO13" s="32" t="s">
        <v>926</v>
      </c>
      <c r="AP13" s="127" t="s">
        <v>1009</v>
      </c>
      <c r="AQ13" s="32" t="s">
        <v>89</v>
      </c>
      <c r="AR13" s="32" t="s">
        <v>1035</v>
      </c>
      <c r="AS13" s="32" t="s">
        <v>645</v>
      </c>
      <c r="AT13" s="32">
        <v>0</v>
      </c>
      <c r="AU13" s="32" t="s">
        <v>3</v>
      </c>
      <c r="AV13" s="32">
        <v>7</v>
      </c>
      <c r="BD13" s="32" t="s">
        <v>699</v>
      </c>
      <c r="BE13" s="32">
        <v>3.46</v>
      </c>
      <c r="BJ13" s="212"/>
      <c r="BK13" s="212"/>
      <c r="BP13" s="32" t="s">
        <v>799</v>
      </c>
    </row>
    <row r="14" spans="1:70" x14ac:dyDescent="0.2">
      <c r="C14" s="40" t="s">
        <v>136</v>
      </c>
      <c r="G14" s="39" t="s">
        <v>272</v>
      </c>
      <c r="H14" s="32" t="s">
        <v>774</v>
      </c>
      <c r="I14" s="167">
        <v>0.9</v>
      </c>
      <c r="N14" s="1" t="s">
        <v>301</v>
      </c>
      <c r="O14" s="27">
        <v>1211000</v>
      </c>
      <c r="U14" s="44" t="s">
        <v>173</v>
      </c>
      <c r="AB14" s="39" t="s">
        <v>622</v>
      </c>
      <c r="AC14" s="26"/>
      <c r="AD14" s="26"/>
      <c r="AI14" s="39"/>
      <c r="AJ14" s="39"/>
      <c r="AK14" s="39"/>
      <c r="AM14" s="32" t="s">
        <v>990</v>
      </c>
      <c r="AN14" s="32" t="s">
        <v>199</v>
      </c>
      <c r="AO14" s="32" t="s">
        <v>926</v>
      </c>
      <c r="AP14" s="127" t="s">
        <v>1011</v>
      </c>
      <c r="AQ14" s="32" t="s">
        <v>643</v>
      </c>
      <c r="AR14" s="32" t="s">
        <v>1035</v>
      </c>
      <c r="AS14" s="32" t="s">
        <v>645</v>
      </c>
      <c r="AT14" s="32">
        <v>0</v>
      </c>
      <c r="AU14" s="32" t="s">
        <v>3</v>
      </c>
      <c r="AV14" s="32" t="s">
        <v>1042</v>
      </c>
      <c r="BD14" s="32" t="s">
        <v>700</v>
      </c>
      <c r="BE14" s="32">
        <v>2</v>
      </c>
      <c r="BJ14" s="212"/>
      <c r="BK14" s="212"/>
      <c r="BP14" s="32" t="s">
        <v>800</v>
      </c>
    </row>
    <row r="15" spans="1:70" x14ac:dyDescent="0.2">
      <c r="C15" s="40" t="s">
        <v>137</v>
      </c>
      <c r="G15" s="32" t="s">
        <v>10</v>
      </c>
      <c r="H15" s="32" t="s">
        <v>479</v>
      </c>
      <c r="I15" s="167">
        <v>0.9</v>
      </c>
      <c r="N15" s="1" t="s">
        <v>302</v>
      </c>
      <c r="O15" s="27">
        <v>1211001</v>
      </c>
      <c r="U15" s="44" t="s">
        <v>174</v>
      </c>
      <c r="AB15" s="25" t="s">
        <v>568</v>
      </c>
      <c r="AC15" s="27"/>
      <c r="AD15" s="27" t="s">
        <v>554</v>
      </c>
      <c r="AI15" s="39"/>
      <c r="AJ15" s="39"/>
      <c r="AK15" s="39"/>
      <c r="AL15" s="39"/>
      <c r="AM15" s="32" t="s">
        <v>991</v>
      </c>
      <c r="AN15" s="32" t="s">
        <v>199</v>
      </c>
      <c r="AO15" s="32" t="s">
        <v>926</v>
      </c>
      <c r="AP15" s="127" t="s">
        <v>1012</v>
      </c>
      <c r="AQ15" s="32" t="s">
        <v>89</v>
      </c>
      <c r="AR15" s="32" t="s">
        <v>1037</v>
      </c>
      <c r="AS15" s="32" t="s">
        <v>645</v>
      </c>
      <c r="AT15" s="32">
        <v>0</v>
      </c>
      <c r="AU15" s="32" t="s">
        <v>3</v>
      </c>
      <c r="AV15" s="32">
        <v>1200</v>
      </c>
      <c r="BD15" s="32" t="s">
        <v>701</v>
      </c>
      <c r="BE15" s="32">
        <v>2.83</v>
      </c>
      <c r="BJ15" s="212"/>
      <c r="BK15" s="212"/>
      <c r="BP15" s="32" t="s">
        <v>801</v>
      </c>
    </row>
    <row r="16" spans="1:70" x14ac:dyDescent="0.2">
      <c r="C16" s="41" t="s">
        <v>139</v>
      </c>
      <c r="G16" s="32" t="s">
        <v>277</v>
      </c>
      <c r="H16" s="32" t="s">
        <v>480</v>
      </c>
      <c r="I16" s="167">
        <v>0.9</v>
      </c>
      <c r="N16" s="1" t="s">
        <v>303</v>
      </c>
      <c r="O16" s="27">
        <v>1218100</v>
      </c>
      <c r="U16" s="44" t="s">
        <v>175</v>
      </c>
      <c r="AB16" s="25" t="s">
        <v>569</v>
      </c>
      <c r="AC16" s="27"/>
      <c r="AD16" s="27" t="s">
        <v>554</v>
      </c>
      <c r="AI16" s="39"/>
      <c r="AJ16" s="39"/>
      <c r="AK16" s="39"/>
      <c r="AM16" s="32" t="s">
        <v>992</v>
      </c>
      <c r="AN16" s="32" t="s">
        <v>199</v>
      </c>
      <c r="AO16" s="32" t="s">
        <v>926</v>
      </c>
      <c r="AP16" s="127" t="s">
        <v>1013</v>
      </c>
      <c r="AQ16" s="32" t="s">
        <v>89</v>
      </c>
      <c r="AR16" s="32" t="s">
        <v>1037</v>
      </c>
      <c r="AS16" s="32" t="s">
        <v>645</v>
      </c>
      <c r="AT16" s="32">
        <v>0</v>
      </c>
      <c r="AU16" s="32" t="s">
        <v>3</v>
      </c>
      <c r="AV16" s="32">
        <v>360</v>
      </c>
      <c r="BD16" s="32" t="s">
        <v>702</v>
      </c>
      <c r="BE16" s="32">
        <v>3.46</v>
      </c>
      <c r="BJ16" s="212"/>
      <c r="BK16" s="212"/>
      <c r="BP16" s="32" t="s">
        <v>802</v>
      </c>
    </row>
    <row r="17" spans="3:68" x14ac:dyDescent="0.2">
      <c r="C17" s="40" t="s">
        <v>138</v>
      </c>
      <c r="G17" s="32" t="s">
        <v>278</v>
      </c>
      <c r="H17" s="32" t="s">
        <v>729</v>
      </c>
      <c r="I17" s="167">
        <v>0.9</v>
      </c>
      <c r="N17" s="1" t="s">
        <v>304</v>
      </c>
      <c r="O17" s="27">
        <v>1218201</v>
      </c>
      <c r="U17" s="44" t="s">
        <v>122</v>
      </c>
      <c r="AB17" s="25" t="s">
        <v>570</v>
      </c>
      <c r="AC17" s="27" t="s">
        <v>554</v>
      </c>
      <c r="AD17" s="27"/>
      <c r="AH17" s="39"/>
      <c r="AM17" s="39" t="s">
        <v>961</v>
      </c>
      <c r="AP17" s="127" t="s">
        <v>835</v>
      </c>
      <c r="BD17" s="32" t="s">
        <v>703</v>
      </c>
      <c r="BE17" s="32">
        <v>4</v>
      </c>
      <c r="BJ17" s="212"/>
      <c r="BK17" s="212"/>
      <c r="BP17" s="32" t="s">
        <v>803</v>
      </c>
    </row>
    <row r="18" spans="3:68" x14ac:dyDescent="0.2">
      <c r="C18" s="40" t="s">
        <v>142</v>
      </c>
      <c r="G18" s="32" t="s">
        <v>273</v>
      </c>
      <c r="H18" s="32" t="s">
        <v>908</v>
      </c>
      <c r="I18" s="167">
        <v>0.9</v>
      </c>
      <c r="N18" s="1" t="s">
        <v>305</v>
      </c>
      <c r="O18" s="27">
        <v>1219100</v>
      </c>
      <c r="U18" s="44" t="s">
        <v>176</v>
      </c>
      <c r="AB18" s="25" t="s">
        <v>571</v>
      </c>
      <c r="AC18" s="27" t="s">
        <v>564</v>
      </c>
      <c r="AD18" s="27"/>
      <c r="AL18" s="39"/>
      <c r="AM18" s="32" t="s">
        <v>993</v>
      </c>
      <c r="AN18" s="32" t="s">
        <v>452</v>
      </c>
      <c r="AO18" s="32" t="s">
        <v>927</v>
      </c>
      <c r="AP18" s="127" t="s">
        <v>1014</v>
      </c>
      <c r="AQ18" s="32" t="s">
        <v>89</v>
      </c>
      <c r="AR18" s="32" t="s">
        <v>1038</v>
      </c>
      <c r="AS18" s="32" t="s">
        <v>1027</v>
      </c>
      <c r="AT18" s="32">
        <v>0</v>
      </c>
      <c r="AU18" s="32" t="s">
        <v>3</v>
      </c>
      <c r="AV18" s="32">
        <v>3000</v>
      </c>
      <c r="BJ18" s="212"/>
      <c r="BK18" s="212"/>
      <c r="BP18" s="32" t="s">
        <v>804</v>
      </c>
    </row>
    <row r="19" spans="3:68" x14ac:dyDescent="0.2">
      <c r="C19" s="40" t="s">
        <v>143</v>
      </c>
      <c r="H19" s="32" t="s">
        <v>909</v>
      </c>
      <c r="I19" s="167">
        <v>0.9</v>
      </c>
      <c r="N19" s="1" t="s">
        <v>306</v>
      </c>
      <c r="O19" s="27">
        <v>1219101</v>
      </c>
      <c r="U19" s="44" t="s">
        <v>177</v>
      </c>
      <c r="AB19" s="25" t="s">
        <v>572</v>
      </c>
      <c r="AC19" s="27"/>
      <c r="AD19" s="27" t="s">
        <v>564</v>
      </c>
      <c r="AM19" s="32" t="s">
        <v>994</v>
      </c>
      <c r="AN19" s="32" t="s">
        <v>452</v>
      </c>
      <c r="AO19" s="32" t="s">
        <v>927</v>
      </c>
      <c r="AP19" s="127" t="s">
        <v>1015</v>
      </c>
      <c r="AQ19" s="32" t="s">
        <v>648</v>
      </c>
      <c r="AR19" s="32" t="s">
        <v>1030</v>
      </c>
      <c r="AS19" s="32" t="s">
        <v>1027</v>
      </c>
      <c r="AT19" s="32" t="s">
        <v>482</v>
      </c>
      <c r="AU19" s="32">
        <v>2017</v>
      </c>
      <c r="AV19" s="32" t="s">
        <v>481</v>
      </c>
      <c r="BJ19" s="212"/>
      <c r="BK19" s="212"/>
      <c r="BP19" s="32" t="s">
        <v>805</v>
      </c>
    </row>
    <row r="20" spans="3:68" x14ac:dyDescent="0.2">
      <c r="C20" s="40" t="s">
        <v>140</v>
      </c>
      <c r="H20" s="32" t="s">
        <v>282</v>
      </c>
      <c r="I20" s="167">
        <v>0.9</v>
      </c>
      <c r="N20" s="1" t="s">
        <v>307</v>
      </c>
      <c r="O20" s="27">
        <v>1219102</v>
      </c>
      <c r="U20" s="44" t="s">
        <v>178</v>
      </c>
      <c r="AB20" s="25" t="s">
        <v>573</v>
      </c>
      <c r="AC20" s="27" t="s">
        <v>554</v>
      </c>
      <c r="AD20" s="27"/>
      <c r="AL20" s="39"/>
      <c r="AM20" s="32" t="s">
        <v>995</v>
      </c>
      <c r="AN20" s="32" t="s">
        <v>199</v>
      </c>
      <c r="AO20" s="32" t="s">
        <v>926</v>
      </c>
      <c r="AP20" s="127" t="s">
        <v>1016</v>
      </c>
      <c r="AQ20" s="32" t="s">
        <v>89</v>
      </c>
      <c r="AR20" s="32" t="s">
        <v>1039</v>
      </c>
      <c r="AS20" s="32" t="s">
        <v>645</v>
      </c>
      <c r="AT20" s="32">
        <v>0</v>
      </c>
      <c r="AU20" s="32" t="s">
        <v>3</v>
      </c>
      <c r="AV20" s="32">
        <v>600</v>
      </c>
      <c r="BJ20" s="212"/>
      <c r="BK20" s="212"/>
      <c r="BP20" s="32" t="s">
        <v>806</v>
      </c>
    </row>
    <row r="21" spans="3:68" x14ac:dyDescent="0.2">
      <c r="C21" s="40" t="s">
        <v>141</v>
      </c>
      <c r="H21" s="32" t="s">
        <v>910</v>
      </c>
      <c r="I21" s="167">
        <v>0.9</v>
      </c>
      <c r="N21" s="1" t="s">
        <v>308</v>
      </c>
      <c r="O21" s="27">
        <v>1222000</v>
      </c>
      <c r="U21" s="44" t="s">
        <v>179</v>
      </c>
      <c r="AB21" s="39" t="s">
        <v>623</v>
      </c>
      <c r="AC21" s="26"/>
      <c r="AD21" s="26"/>
      <c r="AM21" s="32" t="s">
        <v>996</v>
      </c>
      <c r="AN21" s="32" t="s">
        <v>199</v>
      </c>
      <c r="AO21" s="32" t="s">
        <v>926</v>
      </c>
      <c r="AP21" s="127" t="s">
        <v>1017</v>
      </c>
      <c r="AQ21" s="32" t="s">
        <v>89</v>
      </c>
      <c r="AR21" s="32" t="s">
        <v>1036</v>
      </c>
      <c r="AS21" s="32" t="s">
        <v>645</v>
      </c>
      <c r="AT21" s="32">
        <v>0</v>
      </c>
      <c r="AU21" s="32" t="s">
        <v>3</v>
      </c>
      <c r="AV21" s="32">
        <v>6</v>
      </c>
      <c r="BJ21" s="212"/>
      <c r="BK21" s="212"/>
      <c r="BP21" s="32" t="s">
        <v>807</v>
      </c>
    </row>
    <row r="22" spans="3:68" x14ac:dyDescent="0.2">
      <c r="C22" s="40" t="s">
        <v>144</v>
      </c>
      <c r="H22" s="32" t="s">
        <v>911</v>
      </c>
      <c r="I22" s="167">
        <v>0.9</v>
      </c>
      <c r="N22" s="1" t="s">
        <v>309</v>
      </c>
      <c r="O22" s="27">
        <v>1223000</v>
      </c>
      <c r="U22" s="44" t="s">
        <v>123</v>
      </c>
      <c r="AB22" s="25" t="s">
        <v>575</v>
      </c>
      <c r="AC22" s="27" t="s">
        <v>554</v>
      </c>
      <c r="AD22" s="27"/>
      <c r="AL22" s="39"/>
      <c r="AM22" s="32" t="s">
        <v>997</v>
      </c>
      <c r="AN22" s="32" t="s">
        <v>199</v>
      </c>
      <c r="AO22" s="32" t="s">
        <v>926</v>
      </c>
      <c r="AP22" s="127" t="s">
        <v>1018</v>
      </c>
      <c r="AQ22" s="32" t="s">
        <v>89</v>
      </c>
      <c r="AR22" s="32" t="s">
        <v>1034</v>
      </c>
      <c r="AS22" s="32" t="s">
        <v>645</v>
      </c>
      <c r="AT22" s="32">
        <v>0</v>
      </c>
      <c r="AU22" s="32" t="s">
        <v>3</v>
      </c>
      <c r="AV22" s="32">
        <v>6</v>
      </c>
      <c r="BJ22" s="212"/>
      <c r="BK22" s="212"/>
      <c r="BP22" s="39" t="s">
        <v>783</v>
      </c>
    </row>
    <row r="23" spans="3:68" x14ac:dyDescent="0.2">
      <c r="C23" s="40" t="s">
        <v>145</v>
      </c>
      <c r="H23" s="32" t="s">
        <v>912</v>
      </c>
      <c r="I23" s="167">
        <v>0.9</v>
      </c>
      <c r="N23" s="1" t="s">
        <v>310</v>
      </c>
      <c r="O23" s="27">
        <v>1225000</v>
      </c>
      <c r="U23" s="44" t="s">
        <v>180</v>
      </c>
      <c r="AB23" s="25" t="s">
        <v>576</v>
      </c>
      <c r="AC23" s="27"/>
      <c r="AD23" s="27" t="s">
        <v>554</v>
      </c>
      <c r="AM23" s="39" t="s">
        <v>972</v>
      </c>
      <c r="AP23" s="127" t="s">
        <v>835</v>
      </c>
      <c r="BJ23" s="212"/>
      <c r="BK23" s="212"/>
      <c r="BP23" s="32" t="s">
        <v>808</v>
      </c>
    </row>
    <row r="24" spans="3:68" x14ac:dyDescent="0.2">
      <c r="C24" s="40" t="s">
        <v>146</v>
      </c>
      <c r="H24" s="39" t="s">
        <v>281</v>
      </c>
      <c r="I24" s="39"/>
      <c r="N24" s="1" t="s">
        <v>311</v>
      </c>
      <c r="O24" s="27">
        <v>1226100</v>
      </c>
      <c r="U24" s="44" t="s">
        <v>181</v>
      </c>
      <c r="AB24" s="25" t="s">
        <v>577</v>
      </c>
      <c r="AC24" s="27"/>
      <c r="AD24" s="27" t="s">
        <v>554</v>
      </c>
      <c r="AL24" s="39"/>
      <c r="AM24" s="32" t="s">
        <v>998</v>
      </c>
      <c r="AN24" s="32" t="s">
        <v>452</v>
      </c>
      <c r="AO24" s="32" t="s">
        <v>927</v>
      </c>
      <c r="AP24" s="127" t="s">
        <v>1019</v>
      </c>
      <c r="AQ24" s="32" t="s">
        <v>646</v>
      </c>
      <c r="AR24" s="32" t="s">
        <v>1030</v>
      </c>
      <c r="AS24" s="32" t="s">
        <v>1028</v>
      </c>
      <c r="AT24" s="32" t="s">
        <v>644</v>
      </c>
      <c r="AU24" s="32" t="s">
        <v>3</v>
      </c>
      <c r="AV24" s="32" t="s">
        <v>1043</v>
      </c>
      <c r="BJ24" s="212"/>
      <c r="BK24" s="212"/>
      <c r="BP24" s="32" t="s">
        <v>809</v>
      </c>
    </row>
    <row r="25" spans="3:68" x14ac:dyDescent="0.2">
      <c r="C25" s="41" t="s">
        <v>148</v>
      </c>
      <c r="H25" s="32" t="s">
        <v>283</v>
      </c>
      <c r="I25" s="167">
        <v>0.95</v>
      </c>
      <c r="N25" s="1" t="s">
        <v>312</v>
      </c>
      <c r="O25" s="27">
        <v>1226101</v>
      </c>
      <c r="U25" s="44" t="s">
        <v>182</v>
      </c>
      <c r="AB25" s="25" t="s">
        <v>578</v>
      </c>
      <c r="AC25" s="27"/>
      <c r="AD25" s="27" t="s">
        <v>554</v>
      </c>
      <c r="AM25" s="32" t="s">
        <v>999</v>
      </c>
      <c r="AN25" s="32" t="s">
        <v>452</v>
      </c>
      <c r="AO25" s="32" t="s">
        <v>927</v>
      </c>
      <c r="AP25" s="127" t="s">
        <v>1020</v>
      </c>
      <c r="AQ25" s="32" t="s">
        <v>646</v>
      </c>
      <c r="AR25" s="32" t="s">
        <v>1030</v>
      </c>
      <c r="AS25" s="32" t="s">
        <v>1028</v>
      </c>
      <c r="AT25" s="32" t="s">
        <v>644</v>
      </c>
      <c r="AU25" s="32" t="s">
        <v>3</v>
      </c>
      <c r="AV25" s="32" t="s">
        <v>1043</v>
      </c>
      <c r="BJ25" s="212"/>
      <c r="BK25" s="212"/>
      <c r="BP25" s="32" t="s">
        <v>810</v>
      </c>
    </row>
    <row r="26" spans="3:68" x14ac:dyDescent="0.2">
      <c r="C26" s="40" t="s">
        <v>147</v>
      </c>
      <c r="H26" s="32" t="s">
        <v>5</v>
      </c>
      <c r="I26" s="167">
        <v>0.95</v>
      </c>
      <c r="N26" s="1" t="s">
        <v>313</v>
      </c>
      <c r="O26" s="27">
        <v>1226300</v>
      </c>
      <c r="U26" s="44" t="s">
        <v>183</v>
      </c>
      <c r="AB26" s="25" t="s">
        <v>579</v>
      </c>
      <c r="AC26" s="27"/>
      <c r="AD26" s="27" t="s">
        <v>554</v>
      </c>
      <c r="AM26" s="32" t="s">
        <v>1000</v>
      </c>
      <c r="AN26" s="32" t="s">
        <v>452</v>
      </c>
      <c r="AO26" s="32" t="s">
        <v>927</v>
      </c>
      <c r="AP26" s="127" t="s">
        <v>1021</v>
      </c>
      <c r="AQ26" s="32" t="s">
        <v>647</v>
      </c>
      <c r="AR26" s="32" t="s">
        <v>1030</v>
      </c>
      <c r="AS26" s="32" t="s">
        <v>1028</v>
      </c>
      <c r="AT26" s="32" t="s">
        <v>3</v>
      </c>
      <c r="AU26" s="32" t="s">
        <v>3</v>
      </c>
      <c r="AV26" s="32">
        <v>60</v>
      </c>
      <c r="BJ26" s="212"/>
      <c r="BK26" s="212"/>
      <c r="BP26" s="32" t="s">
        <v>811</v>
      </c>
    </row>
    <row r="27" spans="3:68" ht="12.75" customHeight="1" x14ac:dyDescent="0.2">
      <c r="C27" s="40" t="s">
        <v>149</v>
      </c>
      <c r="H27" s="32" t="s">
        <v>6</v>
      </c>
      <c r="I27" s="167">
        <v>0.95</v>
      </c>
      <c r="N27" s="1" t="s">
        <v>314</v>
      </c>
      <c r="O27" s="27">
        <v>1228100</v>
      </c>
      <c r="U27" s="44" t="s">
        <v>184</v>
      </c>
      <c r="AB27" s="39" t="s">
        <v>624</v>
      </c>
      <c r="AC27" s="26"/>
      <c r="AD27" s="26"/>
      <c r="AM27" s="32" t="s">
        <v>1001</v>
      </c>
      <c r="AN27" s="32" t="s">
        <v>199</v>
      </c>
      <c r="AO27" s="32" t="s">
        <v>926</v>
      </c>
      <c r="AP27" s="127" t="s">
        <v>1022</v>
      </c>
      <c r="AQ27" s="32" t="s">
        <v>89</v>
      </c>
      <c r="AR27" s="32" t="s">
        <v>1040</v>
      </c>
      <c r="AS27" s="32" t="s">
        <v>645</v>
      </c>
      <c r="AT27" s="32">
        <v>0</v>
      </c>
      <c r="AU27" s="32" t="s">
        <v>3</v>
      </c>
      <c r="AV27" s="32">
        <v>36</v>
      </c>
      <c r="BJ27" s="212"/>
      <c r="BK27" s="212"/>
      <c r="BP27" s="32" t="s">
        <v>812</v>
      </c>
    </row>
    <row r="28" spans="3:68" x14ac:dyDescent="0.2">
      <c r="C28" s="40" t="s">
        <v>1101</v>
      </c>
      <c r="H28" s="32" t="s">
        <v>7</v>
      </c>
      <c r="I28" s="167">
        <v>0.95</v>
      </c>
      <c r="N28" s="1" t="s">
        <v>315</v>
      </c>
      <c r="O28" s="27">
        <v>1302000</v>
      </c>
      <c r="U28" s="44" t="s">
        <v>185</v>
      </c>
      <c r="AB28" s="25" t="s">
        <v>581</v>
      </c>
      <c r="AC28" s="27" t="s">
        <v>554</v>
      </c>
      <c r="AD28" s="27"/>
      <c r="AL28" s="39"/>
      <c r="AM28" s="32" t="s">
        <v>1002</v>
      </c>
      <c r="AN28" s="32" t="s">
        <v>199</v>
      </c>
      <c r="AO28" s="32" t="s">
        <v>926</v>
      </c>
      <c r="AP28" s="127" t="s">
        <v>1023</v>
      </c>
      <c r="AQ28" s="32" t="s">
        <v>89</v>
      </c>
      <c r="AR28" s="32" t="s">
        <v>1041</v>
      </c>
      <c r="AS28" s="32" t="s">
        <v>645</v>
      </c>
      <c r="AT28" s="32">
        <v>0</v>
      </c>
      <c r="AU28" s="32" t="s">
        <v>3</v>
      </c>
      <c r="AV28" s="32">
        <v>10</v>
      </c>
      <c r="BJ28" s="212"/>
      <c r="BK28" s="212"/>
      <c r="BP28" s="39" t="s">
        <v>785</v>
      </c>
    </row>
    <row r="29" spans="3:68" x14ac:dyDescent="0.2">
      <c r="C29" s="40" t="s">
        <v>151</v>
      </c>
      <c r="H29" s="32" t="s">
        <v>284</v>
      </c>
      <c r="I29" s="167">
        <v>0.95</v>
      </c>
      <c r="N29" s="1" t="s">
        <v>316</v>
      </c>
      <c r="O29" s="27">
        <v>1304000</v>
      </c>
      <c r="U29" s="44" t="s">
        <v>186</v>
      </c>
      <c r="AB29" s="25" t="s">
        <v>329</v>
      </c>
      <c r="AC29" s="27" t="s">
        <v>554</v>
      </c>
      <c r="AD29" s="27"/>
      <c r="AP29" s="212"/>
      <c r="BJ29" s="212"/>
      <c r="BK29" s="212"/>
      <c r="BP29" s="32" t="s">
        <v>813</v>
      </c>
    </row>
    <row r="30" spans="3:68" ht="15" customHeight="1" x14ac:dyDescent="0.2">
      <c r="C30" s="40" t="s">
        <v>152</v>
      </c>
      <c r="H30" s="32" t="s">
        <v>285</v>
      </c>
      <c r="I30" s="167">
        <v>0.95</v>
      </c>
      <c r="N30" s="207" t="s">
        <v>266</v>
      </c>
      <c r="U30" s="44" t="s">
        <v>187</v>
      </c>
      <c r="AB30" s="25" t="s">
        <v>582</v>
      </c>
      <c r="AC30" s="27" t="s">
        <v>554</v>
      </c>
      <c r="AD30" s="27"/>
      <c r="AP30" s="212"/>
      <c r="BJ30" s="212"/>
      <c r="BK30" s="212"/>
      <c r="BP30" s="32" t="s">
        <v>814</v>
      </c>
    </row>
    <row r="31" spans="3:68" ht="12.75" customHeight="1" x14ac:dyDescent="0.2">
      <c r="C31" s="40" t="s">
        <v>150</v>
      </c>
      <c r="H31" s="32" t="s">
        <v>51</v>
      </c>
      <c r="I31" s="167">
        <v>0.95</v>
      </c>
      <c r="N31" s="1" t="s">
        <v>317</v>
      </c>
      <c r="O31" s="27">
        <v>1511000</v>
      </c>
      <c r="U31" s="44" t="s">
        <v>188</v>
      </c>
      <c r="AB31" s="25" t="s">
        <v>583</v>
      </c>
      <c r="AC31" s="27" t="s">
        <v>554</v>
      </c>
      <c r="AD31" s="27"/>
      <c r="AP31" s="212"/>
      <c r="BJ31" s="212"/>
      <c r="BK31" s="212"/>
      <c r="BP31" s="32" t="s">
        <v>815</v>
      </c>
    </row>
    <row r="32" spans="3:68" x14ac:dyDescent="0.2">
      <c r="C32" s="40" t="s">
        <v>153</v>
      </c>
      <c r="N32" s="1" t="s">
        <v>318</v>
      </c>
      <c r="O32" s="27">
        <v>1511002</v>
      </c>
      <c r="U32" s="44" t="s">
        <v>189</v>
      </c>
      <c r="AB32" s="25" t="s">
        <v>584</v>
      </c>
      <c r="AC32" s="27" t="s">
        <v>554</v>
      </c>
      <c r="AD32" s="27"/>
      <c r="AP32" s="212"/>
      <c r="BJ32" s="212"/>
      <c r="BK32" s="212"/>
      <c r="BP32" s="32" t="s">
        <v>816</v>
      </c>
    </row>
    <row r="33" spans="3:68" x14ac:dyDescent="0.2">
      <c r="C33" s="40" t="s">
        <v>154</v>
      </c>
      <c r="N33" s="1" t="s">
        <v>319</v>
      </c>
      <c r="O33" s="27">
        <v>1511200</v>
      </c>
      <c r="U33" s="44" t="s">
        <v>190</v>
      </c>
      <c r="AB33" s="25" t="s">
        <v>585</v>
      </c>
      <c r="AC33" s="27"/>
      <c r="AD33" s="27" t="s">
        <v>554</v>
      </c>
      <c r="AL33" s="39"/>
      <c r="AP33" s="212"/>
      <c r="BJ33" s="212"/>
      <c r="BK33" s="212"/>
      <c r="BP33" s="32" t="s">
        <v>817</v>
      </c>
    </row>
    <row r="34" spans="3:68" x14ac:dyDescent="0.2">
      <c r="C34" s="40" t="s">
        <v>155</v>
      </c>
      <c r="N34" s="1" t="s">
        <v>11</v>
      </c>
      <c r="O34" s="27">
        <v>1511300</v>
      </c>
      <c r="U34" s="44" t="s">
        <v>191</v>
      </c>
      <c r="AB34" s="25" t="s">
        <v>586</v>
      </c>
      <c r="AC34" s="27"/>
      <c r="AD34" s="27" t="s">
        <v>554</v>
      </c>
      <c r="AM34" s="39"/>
      <c r="AP34" s="212"/>
      <c r="BJ34" s="212"/>
      <c r="BK34" s="212"/>
      <c r="BP34" s="39" t="s">
        <v>787</v>
      </c>
    </row>
    <row r="35" spans="3:68" x14ac:dyDescent="0.2">
      <c r="C35" s="40" t="s">
        <v>156</v>
      </c>
      <c r="N35" s="1" t="s">
        <v>320</v>
      </c>
      <c r="O35" s="27">
        <v>1513000</v>
      </c>
      <c r="AB35" s="25" t="s">
        <v>587</v>
      </c>
      <c r="AC35" s="27"/>
      <c r="AD35" s="27" t="s">
        <v>554</v>
      </c>
      <c r="AP35" s="212"/>
      <c r="BJ35" s="212"/>
      <c r="BK35" s="212"/>
      <c r="BP35" s="32" t="s">
        <v>818</v>
      </c>
    </row>
    <row r="36" spans="3:68" x14ac:dyDescent="0.2">
      <c r="C36" s="40" t="s">
        <v>157</v>
      </c>
      <c r="N36" s="1" t="s">
        <v>321</v>
      </c>
      <c r="O36" s="27">
        <v>1513001</v>
      </c>
      <c r="AB36" s="25" t="s">
        <v>588</v>
      </c>
      <c r="AC36" s="27"/>
      <c r="AD36" s="27" t="s">
        <v>554</v>
      </c>
      <c r="AP36" s="212"/>
      <c r="BJ36" s="212"/>
      <c r="BK36" s="212"/>
      <c r="BP36" s="32" t="s">
        <v>819</v>
      </c>
    </row>
    <row r="37" spans="3:68" x14ac:dyDescent="0.2">
      <c r="C37" s="41" t="s">
        <v>159</v>
      </c>
      <c r="N37" s="1" t="s">
        <v>322</v>
      </c>
      <c r="O37" s="27">
        <v>1513003</v>
      </c>
      <c r="AB37" s="25" t="s">
        <v>589</v>
      </c>
      <c r="AC37" s="27"/>
      <c r="AD37" s="27" t="s">
        <v>554</v>
      </c>
      <c r="AP37" s="212"/>
      <c r="BJ37" s="212"/>
      <c r="BK37" s="212"/>
      <c r="BP37" s="32" t="s">
        <v>820</v>
      </c>
    </row>
    <row r="38" spans="3:68" x14ac:dyDescent="0.2">
      <c r="C38" s="40" t="s">
        <v>158</v>
      </c>
      <c r="N38" s="1" t="s">
        <v>323</v>
      </c>
      <c r="O38" s="27">
        <v>1513004</v>
      </c>
      <c r="AB38" s="39" t="s">
        <v>625</v>
      </c>
      <c r="AC38" s="26"/>
      <c r="AD38" s="26"/>
      <c r="AP38" s="212"/>
      <c r="BJ38" s="212"/>
      <c r="BK38" s="212"/>
      <c r="BP38" s="32" t="s">
        <v>821</v>
      </c>
    </row>
    <row r="39" spans="3:68" x14ac:dyDescent="0.2">
      <c r="C39" s="40" t="s">
        <v>160</v>
      </c>
      <c r="N39" s="1" t="s">
        <v>324</v>
      </c>
      <c r="O39" s="27">
        <v>1513005</v>
      </c>
      <c r="AB39" s="25" t="s">
        <v>591</v>
      </c>
      <c r="AC39" s="27" t="s">
        <v>554</v>
      </c>
      <c r="AD39" s="27"/>
      <c r="AP39" s="212"/>
      <c r="BJ39" s="212"/>
      <c r="BK39" s="212"/>
      <c r="BP39" s="32" t="s">
        <v>822</v>
      </c>
    </row>
    <row r="40" spans="3:68" x14ac:dyDescent="0.2">
      <c r="C40" s="40" t="s">
        <v>161</v>
      </c>
      <c r="N40" s="1" t="s">
        <v>325</v>
      </c>
      <c r="O40" s="27">
        <v>1513006</v>
      </c>
      <c r="AB40" s="25" t="s">
        <v>592</v>
      </c>
      <c r="AC40" s="27"/>
      <c r="AD40" s="27" t="s">
        <v>554</v>
      </c>
      <c r="AP40" s="212"/>
      <c r="BJ40" s="212"/>
      <c r="BK40" s="212"/>
      <c r="BP40" s="32" t="s">
        <v>823</v>
      </c>
    </row>
    <row r="41" spans="3:68" x14ac:dyDescent="0.2">
      <c r="C41" s="40" t="s">
        <v>162</v>
      </c>
      <c r="N41" s="1" t="s">
        <v>326</v>
      </c>
      <c r="O41" s="27">
        <v>1513007</v>
      </c>
      <c r="AB41" s="25" t="s">
        <v>593</v>
      </c>
      <c r="AC41" s="27"/>
      <c r="AD41" s="27" t="s">
        <v>554</v>
      </c>
      <c r="AP41" s="212"/>
      <c r="BJ41" s="212"/>
      <c r="BK41" s="212"/>
      <c r="BP41" s="32" t="s">
        <v>824</v>
      </c>
    </row>
    <row r="42" spans="3:68" x14ac:dyDescent="0.2">
      <c r="C42" s="40" t="s">
        <v>202</v>
      </c>
      <c r="N42" s="1" t="s">
        <v>327</v>
      </c>
      <c r="O42" s="27">
        <v>1513008</v>
      </c>
      <c r="AB42" s="39" t="s">
        <v>626</v>
      </c>
      <c r="AC42" s="26"/>
      <c r="AD42" s="26"/>
      <c r="AP42" s="212"/>
      <c r="BJ42" s="212"/>
      <c r="BK42" s="212"/>
      <c r="BP42" s="32" t="s">
        <v>825</v>
      </c>
    </row>
    <row r="43" spans="3:68" x14ac:dyDescent="0.2">
      <c r="C43" s="40" t="s">
        <v>203</v>
      </c>
      <c r="N43" s="1" t="s">
        <v>328</v>
      </c>
      <c r="O43" s="27">
        <v>1513009</v>
      </c>
      <c r="AB43" s="25" t="s">
        <v>595</v>
      </c>
      <c r="AC43" s="27"/>
      <c r="AD43" s="27" t="s">
        <v>554</v>
      </c>
      <c r="AM43" s="39"/>
      <c r="AP43" s="212"/>
      <c r="BP43" s="32" t="s">
        <v>826</v>
      </c>
    </row>
    <row r="44" spans="3:68" x14ac:dyDescent="0.2">
      <c r="C44" s="40" t="s">
        <v>204</v>
      </c>
      <c r="N44" s="1" t="s">
        <v>329</v>
      </c>
      <c r="O44" s="27">
        <v>1513200</v>
      </c>
      <c r="AB44" s="25" t="s">
        <v>596</v>
      </c>
      <c r="AC44" s="27"/>
      <c r="AD44" s="27" t="s">
        <v>554</v>
      </c>
      <c r="AP44" s="212"/>
      <c r="BP44" s="39" t="s">
        <v>789</v>
      </c>
    </row>
    <row r="45" spans="3:68" x14ac:dyDescent="0.2">
      <c r="C45" s="41" t="s">
        <v>206</v>
      </c>
      <c r="N45" s="1" t="s">
        <v>330</v>
      </c>
      <c r="O45" s="27">
        <v>1513500</v>
      </c>
      <c r="AB45" s="25" t="s">
        <v>597</v>
      </c>
      <c r="AC45" s="27"/>
      <c r="AD45" s="27" t="s">
        <v>554</v>
      </c>
      <c r="AP45" s="212"/>
      <c r="BP45" s="32" t="s">
        <v>827</v>
      </c>
    </row>
    <row r="46" spans="3:68" x14ac:dyDescent="0.2">
      <c r="C46" s="40" t="s">
        <v>205</v>
      </c>
      <c r="N46" s="1" t="s">
        <v>331</v>
      </c>
      <c r="O46" s="27">
        <v>1513600</v>
      </c>
      <c r="AB46" s="25" t="s">
        <v>598</v>
      </c>
      <c r="AC46" s="27"/>
      <c r="AD46" s="27" t="s">
        <v>554</v>
      </c>
      <c r="AP46" s="212"/>
      <c r="BP46" s="32" t="s">
        <v>828</v>
      </c>
    </row>
    <row r="47" spans="3:68" x14ac:dyDescent="0.2">
      <c r="C47" s="40" t="s">
        <v>207</v>
      </c>
      <c r="N47" s="1" t="s">
        <v>332</v>
      </c>
      <c r="O47" s="27">
        <v>1513700</v>
      </c>
      <c r="AB47" s="25" t="s">
        <v>599</v>
      </c>
      <c r="AC47" s="27" t="s">
        <v>564</v>
      </c>
      <c r="AD47" s="27"/>
      <c r="AP47" s="212"/>
      <c r="BP47" s="32" t="s">
        <v>829</v>
      </c>
    </row>
    <row r="48" spans="3:68" x14ac:dyDescent="0.2">
      <c r="C48" s="40" t="s">
        <v>208</v>
      </c>
      <c r="N48" s="1" t="s">
        <v>333</v>
      </c>
      <c r="O48" s="27">
        <v>1515000</v>
      </c>
      <c r="AB48" s="25" t="s">
        <v>600</v>
      </c>
      <c r="AC48" s="27"/>
      <c r="AD48" s="27" t="s">
        <v>554</v>
      </c>
      <c r="AP48" s="212"/>
      <c r="BP48" s="32" t="s">
        <v>830</v>
      </c>
    </row>
    <row r="49" spans="3:68" x14ac:dyDescent="0.2">
      <c r="C49" s="40" t="s">
        <v>209</v>
      </c>
      <c r="N49" s="1" t="s">
        <v>334</v>
      </c>
      <c r="O49" s="27">
        <v>1515100</v>
      </c>
      <c r="AB49" s="25" t="s">
        <v>601</v>
      </c>
      <c r="AC49" s="27"/>
      <c r="AD49" s="27" t="s">
        <v>554</v>
      </c>
      <c r="AP49" s="212"/>
      <c r="BP49" s="32" t="s">
        <v>831</v>
      </c>
    </row>
    <row r="50" spans="3:68" x14ac:dyDescent="0.2">
      <c r="C50" s="40" t="s">
        <v>210</v>
      </c>
      <c r="N50" s="1" t="s">
        <v>335</v>
      </c>
      <c r="O50" s="27">
        <v>1515300</v>
      </c>
      <c r="AB50" s="39" t="s">
        <v>627</v>
      </c>
      <c r="AC50" s="26"/>
      <c r="AD50" s="26"/>
      <c r="AP50" s="212"/>
    </row>
    <row r="51" spans="3:68" x14ac:dyDescent="0.2">
      <c r="C51" s="40" t="s">
        <v>211</v>
      </c>
      <c r="N51" s="1" t="s">
        <v>336</v>
      </c>
      <c r="O51" s="27">
        <v>1516000</v>
      </c>
      <c r="AB51" s="25" t="s">
        <v>603</v>
      </c>
      <c r="AC51" s="27" t="s">
        <v>554</v>
      </c>
      <c r="AD51" s="27"/>
      <c r="AP51" s="212"/>
    </row>
    <row r="52" spans="3:68" x14ac:dyDescent="0.2">
      <c r="C52" s="40" t="s">
        <v>212</v>
      </c>
      <c r="N52" s="1" t="s">
        <v>337</v>
      </c>
      <c r="O52" s="27">
        <v>1516004</v>
      </c>
      <c r="AB52" s="25" t="s">
        <v>604</v>
      </c>
      <c r="AC52" s="27" t="s">
        <v>554</v>
      </c>
      <c r="AD52" s="27"/>
      <c r="AM52" s="39"/>
      <c r="AP52" s="212"/>
    </row>
    <row r="53" spans="3:68" x14ac:dyDescent="0.2">
      <c r="C53" s="40" t="s">
        <v>213</v>
      </c>
      <c r="N53" s="1" t="s">
        <v>338</v>
      </c>
      <c r="O53" s="27">
        <v>1516005</v>
      </c>
      <c r="AB53" s="25" t="s">
        <v>605</v>
      </c>
      <c r="AC53" s="27" t="s">
        <v>554</v>
      </c>
      <c r="AD53" s="27" t="s">
        <v>554</v>
      </c>
      <c r="AP53" s="212"/>
    </row>
    <row r="54" spans="3:68" x14ac:dyDescent="0.2">
      <c r="C54" s="40" t="s">
        <v>214</v>
      </c>
      <c r="N54" s="1" t="s">
        <v>339</v>
      </c>
      <c r="O54" s="27">
        <v>1516020</v>
      </c>
      <c r="AB54" s="39" t="s">
        <v>628</v>
      </c>
      <c r="AC54" s="26"/>
      <c r="AD54" s="26"/>
      <c r="AP54" s="212"/>
    </row>
    <row r="55" spans="3:68" x14ac:dyDescent="0.2">
      <c r="C55" s="40" t="s">
        <v>215</v>
      </c>
      <c r="N55" s="1" t="s">
        <v>340</v>
      </c>
      <c r="O55" s="27">
        <v>1517000</v>
      </c>
      <c r="AB55" s="25" t="s">
        <v>607</v>
      </c>
      <c r="AC55" s="27" t="s">
        <v>554</v>
      </c>
      <c r="AD55" s="27"/>
      <c r="AP55" s="212"/>
    </row>
    <row r="56" spans="3:68" x14ac:dyDescent="0.2">
      <c r="C56" s="40" t="s">
        <v>216</v>
      </c>
      <c r="N56" s="1" t="s">
        <v>341</v>
      </c>
      <c r="O56" s="27">
        <v>1518500</v>
      </c>
      <c r="AB56" s="25" t="s">
        <v>608</v>
      </c>
      <c r="AC56" s="27" t="s">
        <v>554</v>
      </c>
      <c r="AD56" s="27"/>
      <c r="AP56" s="212"/>
    </row>
    <row r="57" spans="3:68" x14ac:dyDescent="0.2">
      <c r="C57" s="40" t="s">
        <v>217</v>
      </c>
      <c r="N57" s="1" t="s">
        <v>342</v>
      </c>
      <c r="O57" s="27">
        <v>1518501</v>
      </c>
      <c r="AB57" s="25" t="s">
        <v>609</v>
      </c>
      <c r="AC57" s="27" t="s">
        <v>554</v>
      </c>
      <c r="AD57" s="27"/>
      <c r="AP57" s="212"/>
    </row>
    <row r="58" spans="3:68" x14ac:dyDescent="0.2">
      <c r="C58" s="40" t="s">
        <v>218</v>
      </c>
      <c r="N58" s="1" t="s">
        <v>343</v>
      </c>
      <c r="O58" s="27">
        <v>1606200</v>
      </c>
      <c r="AB58" s="25" t="s">
        <v>610</v>
      </c>
      <c r="AC58" s="27"/>
      <c r="AD58" s="27" t="s">
        <v>554</v>
      </c>
      <c r="AP58" s="212"/>
    </row>
    <row r="59" spans="3:68" x14ac:dyDescent="0.2">
      <c r="C59" s="41" t="s">
        <v>220</v>
      </c>
      <c r="N59" s="207" t="s">
        <v>415</v>
      </c>
      <c r="AB59" s="25" t="s">
        <v>611</v>
      </c>
      <c r="AC59" s="27"/>
      <c r="AD59" s="27" t="s">
        <v>564</v>
      </c>
      <c r="AP59" s="212"/>
    </row>
    <row r="60" spans="3:68" x14ac:dyDescent="0.2">
      <c r="C60" s="40" t="s">
        <v>219</v>
      </c>
      <c r="N60" s="1" t="s">
        <v>344</v>
      </c>
      <c r="O60" s="27">
        <v>1516010</v>
      </c>
      <c r="AB60" s="39" t="s">
        <v>629</v>
      </c>
      <c r="AC60" s="26"/>
      <c r="AD60" s="26"/>
      <c r="AP60" s="212"/>
    </row>
    <row r="61" spans="3:68" x14ac:dyDescent="0.2">
      <c r="C61" s="40" t="s">
        <v>221</v>
      </c>
      <c r="N61" s="1" t="s">
        <v>345</v>
      </c>
      <c r="O61" s="27">
        <v>1601000</v>
      </c>
      <c r="AB61" s="25" t="s">
        <v>613</v>
      </c>
      <c r="AC61" s="27" t="s">
        <v>554</v>
      </c>
      <c r="AD61" s="27"/>
      <c r="AP61" s="212"/>
    </row>
    <row r="62" spans="3:68" x14ac:dyDescent="0.2">
      <c r="C62" s="40" t="s">
        <v>222</v>
      </c>
      <c r="N62" s="1" t="s">
        <v>346</v>
      </c>
      <c r="O62" s="27">
        <v>1602000</v>
      </c>
      <c r="AB62" s="25" t="s">
        <v>614</v>
      </c>
      <c r="AC62" s="27"/>
      <c r="AD62" s="27" t="s">
        <v>554</v>
      </c>
      <c r="AP62" s="212"/>
    </row>
    <row r="63" spans="3:68" x14ac:dyDescent="0.2">
      <c r="C63" s="40" t="s">
        <v>223</v>
      </c>
      <c r="N63" s="1" t="s">
        <v>347</v>
      </c>
      <c r="O63" s="27">
        <v>1602001</v>
      </c>
      <c r="AB63" s="25" t="s">
        <v>615</v>
      </c>
      <c r="AC63" s="27"/>
      <c r="AD63" s="27" t="s">
        <v>554</v>
      </c>
      <c r="AP63" s="212"/>
    </row>
    <row r="64" spans="3:68" x14ac:dyDescent="0.2">
      <c r="C64" s="40" t="s">
        <v>224</v>
      </c>
      <c r="N64" s="1" t="s">
        <v>348</v>
      </c>
      <c r="O64" s="27">
        <v>1603000</v>
      </c>
      <c r="AB64" s="25" t="s">
        <v>616</v>
      </c>
      <c r="AC64" s="27"/>
      <c r="AD64" s="27" t="s">
        <v>554</v>
      </c>
      <c r="AP64" s="212"/>
    </row>
    <row r="65" spans="3:42" x14ac:dyDescent="0.2">
      <c r="C65" s="40" t="s">
        <v>225</v>
      </c>
      <c r="N65" s="1" t="s">
        <v>349</v>
      </c>
      <c r="O65" s="27">
        <v>1604000</v>
      </c>
      <c r="AB65" s="25" t="s">
        <v>617</v>
      </c>
      <c r="AC65" s="27"/>
      <c r="AD65" s="27" t="s">
        <v>554</v>
      </c>
      <c r="AM65" s="39"/>
      <c r="AP65" s="212"/>
    </row>
    <row r="66" spans="3:42" x14ac:dyDescent="0.2">
      <c r="C66" s="40" t="s">
        <v>226</v>
      </c>
      <c r="N66" s="1" t="s">
        <v>350</v>
      </c>
      <c r="O66" s="27">
        <v>1605000</v>
      </c>
      <c r="AB66" s="25" t="s">
        <v>618</v>
      </c>
      <c r="AC66" s="27"/>
      <c r="AD66" s="27" t="s">
        <v>554</v>
      </c>
      <c r="AP66" s="212"/>
    </row>
    <row r="67" spans="3:42" x14ac:dyDescent="0.2">
      <c r="C67" s="40" t="s">
        <v>227</v>
      </c>
      <c r="N67" s="1" t="s">
        <v>351</v>
      </c>
      <c r="O67" s="27">
        <v>1606100</v>
      </c>
      <c r="AP67" s="212"/>
    </row>
    <row r="68" spans="3:42" x14ac:dyDescent="0.2">
      <c r="C68" s="40" t="s">
        <v>228</v>
      </c>
      <c r="N68" s="1" t="s">
        <v>352</v>
      </c>
      <c r="O68" s="27">
        <v>1606116</v>
      </c>
      <c r="AP68" s="212"/>
    </row>
    <row r="69" spans="3:42" x14ac:dyDescent="0.2">
      <c r="C69" s="41" t="s">
        <v>230</v>
      </c>
      <c r="N69" s="1" t="s">
        <v>353</v>
      </c>
      <c r="O69" s="27">
        <v>1606117</v>
      </c>
      <c r="AP69" s="212"/>
    </row>
    <row r="70" spans="3:42" x14ac:dyDescent="0.2">
      <c r="C70" s="40" t="s">
        <v>229</v>
      </c>
      <c r="N70" s="1" t="s">
        <v>354</v>
      </c>
      <c r="O70" s="27">
        <v>1606118</v>
      </c>
      <c r="AP70" s="212"/>
    </row>
    <row r="71" spans="3:42" x14ac:dyDescent="0.2">
      <c r="C71" s="40" t="s">
        <v>231</v>
      </c>
      <c r="N71" s="1" t="s">
        <v>355</v>
      </c>
      <c r="O71" s="27">
        <v>1606400</v>
      </c>
      <c r="AP71" s="212"/>
    </row>
    <row r="72" spans="3:42" x14ac:dyDescent="0.2">
      <c r="C72" s="40" t="s">
        <v>232</v>
      </c>
      <c r="N72" s="207" t="s">
        <v>410</v>
      </c>
      <c r="AM72" s="39"/>
      <c r="AP72" s="212"/>
    </row>
    <row r="73" spans="3:42" x14ac:dyDescent="0.2">
      <c r="C73" s="40" t="s">
        <v>233</v>
      </c>
      <c r="N73" s="1" t="s">
        <v>356</v>
      </c>
      <c r="O73" s="27">
        <v>2303001</v>
      </c>
      <c r="AP73" s="212"/>
    </row>
    <row r="74" spans="3:42" x14ac:dyDescent="0.2">
      <c r="C74" s="40" t="s">
        <v>12</v>
      </c>
      <c r="N74" s="1" t="s">
        <v>357</v>
      </c>
      <c r="O74" s="27">
        <v>2303002</v>
      </c>
      <c r="AP74" s="212"/>
    </row>
    <row r="75" spans="3:42" x14ac:dyDescent="0.2">
      <c r="C75" s="40" t="s">
        <v>13</v>
      </c>
      <c r="N75" s="1" t="s">
        <v>358</v>
      </c>
      <c r="O75" s="27">
        <v>2311000</v>
      </c>
      <c r="AP75" s="212"/>
    </row>
    <row r="76" spans="3:42" x14ac:dyDescent="0.2">
      <c r="C76" s="40" t="s">
        <v>14</v>
      </c>
      <c r="N76" s="1" t="s">
        <v>359</v>
      </c>
      <c r="O76" s="27">
        <v>2318100</v>
      </c>
      <c r="AP76" s="212"/>
    </row>
    <row r="77" spans="3:42" x14ac:dyDescent="0.2">
      <c r="C77" s="41" t="s">
        <v>16</v>
      </c>
      <c r="N77" s="1" t="s">
        <v>360</v>
      </c>
      <c r="O77" s="27">
        <v>2321000</v>
      </c>
      <c r="AP77" s="212"/>
    </row>
    <row r="78" spans="3:42" x14ac:dyDescent="0.2">
      <c r="C78" s="40" t="s">
        <v>15</v>
      </c>
      <c r="N78" s="1" t="s">
        <v>361</v>
      </c>
      <c r="O78" s="27">
        <v>2322000</v>
      </c>
      <c r="AP78" s="212"/>
    </row>
    <row r="79" spans="3:42" x14ac:dyDescent="0.2">
      <c r="C79" s="40" t="s">
        <v>17</v>
      </c>
      <c r="N79" s="1" t="s">
        <v>362</v>
      </c>
      <c r="O79" s="27">
        <v>2323000</v>
      </c>
      <c r="AM79" s="39"/>
      <c r="AP79" s="212"/>
    </row>
    <row r="80" spans="3:42" x14ac:dyDescent="0.2">
      <c r="C80" s="40" t="s">
        <v>18</v>
      </c>
      <c r="N80" s="1" t="s">
        <v>363</v>
      </c>
      <c r="O80" s="27">
        <v>2324000</v>
      </c>
      <c r="AP80" s="212"/>
    </row>
    <row r="81" spans="3:42" x14ac:dyDescent="0.2">
      <c r="C81" s="40" t="s">
        <v>19</v>
      </c>
      <c r="N81" s="1" t="s">
        <v>364</v>
      </c>
      <c r="O81" s="27">
        <v>2325000</v>
      </c>
      <c r="AP81" s="212"/>
    </row>
    <row r="82" spans="3:42" x14ac:dyDescent="0.2">
      <c r="C82" s="40" t="s">
        <v>20</v>
      </c>
      <c r="N82" s="1" t="s">
        <v>365</v>
      </c>
      <c r="O82" s="27">
        <v>2326000</v>
      </c>
      <c r="AP82" s="212"/>
    </row>
    <row r="83" spans="3:42" x14ac:dyDescent="0.2">
      <c r="C83" s="40" t="s">
        <v>21</v>
      </c>
      <c r="N83" s="1" t="s">
        <v>366</v>
      </c>
      <c r="O83" s="27">
        <v>2327000</v>
      </c>
      <c r="AP83" s="212"/>
    </row>
    <row r="84" spans="3:42" x14ac:dyDescent="0.2">
      <c r="C84" s="40" t="s">
        <v>22</v>
      </c>
      <c r="N84" s="1" t="s">
        <v>367</v>
      </c>
      <c r="O84" s="27">
        <v>2341000</v>
      </c>
      <c r="AP84" s="212"/>
    </row>
    <row r="85" spans="3:42" x14ac:dyDescent="0.2">
      <c r="C85" s="40" t="s">
        <v>23</v>
      </c>
      <c r="N85" s="207" t="s">
        <v>194</v>
      </c>
      <c r="O85" s="27"/>
      <c r="AP85" s="212"/>
    </row>
    <row r="86" spans="3:42" x14ac:dyDescent="0.2">
      <c r="C86" s="40" t="s">
        <v>24</v>
      </c>
      <c r="N86" s="1" t="s">
        <v>368</v>
      </c>
      <c r="O86" s="27">
        <v>2501000</v>
      </c>
      <c r="AP86" s="212"/>
    </row>
    <row r="87" spans="3:42" x14ac:dyDescent="0.2">
      <c r="C87" s="40" t="s">
        <v>25</v>
      </c>
      <c r="N87" s="1" t="s">
        <v>369</v>
      </c>
      <c r="O87" s="27">
        <v>3218200</v>
      </c>
      <c r="AP87" s="212"/>
    </row>
    <row r="88" spans="3:42" x14ac:dyDescent="0.2">
      <c r="C88" s="40" t="s">
        <v>26</v>
      </c>
      <c r="N88" s="1" t="s">
        <v>370</v>
      </c>
      <c r="O88" s="27">
        <v>3218201</v>
      </c>
      <c r="AP88" s="212"/>
    </row>
    <row r="89" spans="3:42" x14ac:dyDescent="0.2">
      <c r="N89" s="1" t="s">
        <v>371</v>
      </c>
      <c r="O89" s="27">
        <v>3218202</v>
      </c>
      <c r="AM89" s="39"/>
      <c r="AP89" s="212"/>
    </row>
    <row r="90" spans="3:42" x14ac:dyDescent="0.2">
      <c r="N90" s="1" t="s">
        <v>372</v>
      </c>
      <c r="O90" s="27">
        <v>3218203</v>
      </c>
      <c r="AP90" s="212"/>
    </row>
    <row r="91" spans="3:42" x14ac:dyDescent="0.2">
      <c r="N91" s="207" t="s">
        <v>416</v>
      </c>
      <c r="AP91" s="212"/>
    </row>
    <row r="92" spans="3:42" x14ac:dyDescent="0.2">
      <c r="N92" s="1" t="s">
        <v>373</v>
      </c>
      <c r="O92" s="27">
        <v>4101000</v>
      </c>
      <c r="AP92" s="212"/>
    </row>
    <row r="93" spans="3:42" x14ac:dyDescent="0.2">
      <c r="N93" s="1" t="s">
        <v>374</v>
      </c>
      <c r="O93" s="27">
        <v>4101001</v>
      </c>
      <c r="AP93" s="212"/>
    </row>
    <row r="94" spans="3:42" x14ac:dyDescent="0.2">
      <c r="N94" s="1" t="s">
        <v>375</v>
      </c>
      <c r="O94" s="27">
        <v>4101002</v>
      </c>
      <c r="AP94" s="212"/>
    </row>
    <row r="95" spans="3:42" x14ac:dyDescent="0.2">
      <c r="N95" s="1" t="s">
        <v>376</v>
      </c>
      <c r="O95" s="27">
        <v>4101003</v>
      </c>
      <c r="AP95" s="212"/>
    </row>
    <row r="96" spans="3:42" x14ac:dyDescent="0.2">
      <c r="N96" s="1" t="s">
        <v>377</v>
      </c>
      <c r="O96" s="27">
        <v>4101004</v>
      </c>
      <c r="AP96" s="212"/>
    </row>
    <row r="97" spans="14:42" x14ac:dyDescent="0.2">
      <c r="N97" s="1" t="s">
        <v>378</v>
      </c>
      <c r="O97" s="27">
        <v>4101005</v>
      </c>
      <c r="AP97" s="212"/>
    </row>
    <row r="98" spans="14:42" x14ac:dyDescent="0.2">
      <c r="N98" s="1" t="s">
        <v>379</v>
      </c>
      <c r="O98" s="27">
        <v>4101006</v>
      </c>
      <c r="AP98" s="212"/>
    </row>
    <row r="99" spans="14:42" x14ac:dyDescent="0.2">
      <c r="N99" s="1" t="s">
        <v>380</v>
      </c>
      <c r="O99" s="27">
        <v>4102001</v>
      </c>
      <c r="AP99" s="212"/>
    </row>
    <row r="100" spans="14:42" x14ac:dyDescent="0.2">
      <c r="N100" s="1" t="s">
        <v>381</v>
      </c>
      <c r="O100" s="27">
        <v>4102004</v>
      </c>
      <c r="AP100" s="212"/>
    </row>
    <row r="101" spans="14:42" x14ac:dyDescent="0.2">
      <c r="N101" s="1" t="s">
        <v>382</v>
      </c>
      <c r="O101" s="27">
        <v>4102005</v>
      </c>
      <c r="AP101" s="212"/>
    </row>
    <row r="102" spans="14:42" x14ac:dyDescent="0.2">
      <c r="N102" s="1" t="s">
        <v>383</v>
      </c>
      <c r="O102" s="27">
        <v>4102006</v>
      </c>
      <c r="AM102" s="39"/>
      <c r="AP102" s="212"/>
    </row>
    <row r="103" spans="14:42" x14ac:dyDescent="0.2">
      <c r="N103" s="1" t="s">
        <v>384</v>
      </c>
      <c r="O103" s="27">
        <v>4102007</v>
      </c>
      <c r="AP103" s="212"/>
    </row>
    <row r="104" spans="14:42" x14ac:dyDescent="0.2">
      <c r="N104" s="1" t="s">
        <v>385</v>
      </c>
      <c r="O104" s="27">
        <v>4103000</v>
      </c>
      <c r="AP104" s="212"/>
    </row>
    <row r="105" spans="14:42" x14ac:dyDescent="0.2">
      <c r="N105" s="1" t="s">
        <v>386</v>
      </c>
      <c r="O105" s="27">
        <v>4103001</v>
      </c>
      <c r="AP105" s="212"/>
    </row>
    <row r="106" spans="14:42" x14ac:dyDescent="0.2">
      <c r="N106" s="1" t="s">
        <v>387</v>
      </c>
      <c r="O106" s="27">
        <v>4105000</v>
      </c>
      <c r="AP106" s="212"/>
    </row>
    <row r="107" spans="14:42" x14ac:dyDescent="0.2">
      <c r="N107" s="1" t="s">
        <v>388</v>
      </c>
      <c r="O107" s="27">
        <v>4105801</v>
      </c>
      <c r="AP107" s="212"/>
    </row>
    <row r="108" spans="14:42" x14ac:dyDescent="0.2">
      <c r="N108" s="1" t="s">
        <v>389</v>
      </c>
      <c r="O108" s="27">
        <v>4108100</v>
      </c>
      <c r="AP108" s="212"/>
    </row>
    <row r="109" spans="14:42" x14ac:dyDescent="0.2">
      <c r="N109" s="207" t="s">
        <v>417</v>
      </c>
      <c r="AP109" s="212"/>
    </row>
    <row r="110" spans="14:42" x14ac:dyDescent="0.2">
      <c r="N110" s="1" t="s">
        <v>390</v>
      </c>
      <c r="O110" s="27">
        <v>1118200</v>
      </c>
      <c r="AP110" s="212"/>
    </row>
    <row r="111" spans="14:42" x14ac:dyDescent="0.2">
      <c r="N111" s="1" t="s">
        <v>391</v>
      </c>
      <c r="O111" s="27">
        <v>1218200</v>
      </c>
      <c r="AP111" s="212"/>
    </row>
    <row r="112" spans="14:42" x14ac:dyDescent="0.2">
      <c r="N112" s="1" t="s">
        <v>392</v>
      </c>
      <c r="O112" s="27">
        <v>2318200</v>
      </c>
      <c r="AP112" s="212"/>
    </row>
    <row r="113" spans="14:42" x14ac:dyDescent="0.2">
      <c r="N113" s="1" t="s">
        <v>393</v>
      </c>
      <c r="O113" s="27">
        <v>3118200</v>
      </c>
      <c r="AM113" s="39"/>
      <c r="AP113" s="212"/>
    </row>
    <row r="114" spans="14:42" x14ac:dyDescent="0.2">
      <c r="N114" s="1" t="s">
        <v>394</v>
      </c>
      <c r="O114" s="27">
        <v>3128200</v>
      </c>
      <c r="AP114" s="212"/>
    </row>
    <row r="115" spans="14:42" x14ac:dyDescent="0.2">
      <c r="N115" s="1" t="s">
        <v>395</v>
      </c>
      <c r="O115" s="27">
        <v>3138200</v>
      </c>
      <c r="AP115" s="212"/>
    </row>
    <row r="116" spans="14:42" x14ac:dyDescent="0.2">
      <c r="N116" s="1" t="s">
        <v>396</v>
      </c>
      <c r="O116" s="27">
        <v>4108200</v>
      </c>
      <c r="AP116" s="212"/>
    </row>
    <row r="117" spans="14:42" x14ac:dyDescent="0.2">
      <c r="N117" s="1" t="s">
        <v>397</v>
      </c>
      <c r="O117" s="27">
        <v>4308200</v>
      </c>
      <c r="AP117" s="212"/>
    </row>
    <row r="118" spans="14:42" x14ac:dyDescent="0.2">
      <c r="N118" s="1" t="s">
        <v>398</v>
      </c>
      <c r="O118" s="27">
        <v>4308201</v>
      </c>
      <c r="AP118" s="212"/>
    </row>
    <row r="119" spans="14:42" x14ac:dyDescent="0.2">
      <c r="N119" s="1" t="s">
        <v>399</v>
      </c>
      <c r="O119" s="27">
        <v>4308202</v>
      </c>
      <c r="AP119" s="212"/>
    </row>
    <row r="120" spans="14:42" x14ac:dyDescent="0.2">
      <c r="N120" s="1" t="s">
        <v>400</v>
      </c>
      <c r="O120" s="27">
        <v>4308203</v>
      </c>
      <c r="AP120" s="212"/>
    </row>
    <row r="121" spans="14:42" x14ac:dyDescent="0.2">
      <c r="N121" s="1" t="s">
        <v>401</v>
      </c>
      <c r="O121" s="27">
        <v>4308204</v>
      </c>
      <c r="AP121" s="212"/>
    </row>
    <row r="122" spans="14:42" x14ac:dyDescent="0.2">
      <c r="N122" s="1" t="s">
        <v>402</v>
      </c>
      <c r="O122" s="27">
        <v>4308205</v>
      </c>
      <c r="AP122" s="212"/>
    </row>
    <row r="123" spans="14:42" x14ac:dyDescent="0.2">
      <c r="N123" s="1" t="s">
        <v>392</v>
      </c>
      <c r="O123" s="27">
        <v>4308206</v>
      </c>
      <c r="AP123" s="212"/>
    </row>
    <row r="124" spans="14:42" x14ac:dyDescent="0.2">
      <c r="N124" s="1" t="s">
        <v>403</v>
      </c>
      <c r="O124" s="27">
        <v>4308208</v>
      </c>
    </row>
    <row r="125" spans="14:42" x14ac:dyDescent="0.2">
      <c r="N125" s="1" t="s">
        <v>404</v>
      </c>
      <c r="O125" s="27">
        <v>1513300</v>
      </c>
    </row>
    <row r="126" spans="14:42" x14ac:dyDescent="0.2">
      <c r="N126" s="207" t="s">
        <v>418</v>
      </c>
      <c r="O126" s="27"/>
    </row>
    <row r="127" spans="14:42" x14ac:dyDescent="0.2">
      <c r="N127" s="1" t="s">
        <v>405</v>
      </c>
      <c r="O127" s="27">
        <v>9301001</v>
      </c>
    </row>
  </sheetData>
  <sheetProtection algorithmName="SHA-512" hashValue="ipUpGrqHGm0mlsxkNFYv3nnzXcacFrs7DTI+15zpvTq4U4Bxt7ZfenfsWpfbI6uxdxu6bA2uYKVxgHV6DuzRcg==" saltValue="evaXlbkzb5mQWqmXD3vNww==" spinCount="100000" sheet="1" objects="1" scenarios="1"/>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4"/>
  <dimension ref="A1:D12"/>
  <sheetViews>
    <sheetView workbookViewId="0">
      <selection activeCell="G32" sqref="G32"/>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169" t="s">
        <v>889</v>
      </c>
      <c r="B1" s="169" t="s">
        <v>890</v>
      </c>
      <c r="C1" s="169" t="s">
        <v>887</v>
      </c>
      <c r="D1" s="169" t="s">
        <v>888</v>
      </c>
    </row>
    <row r="2" spans="1:4" x14ac:dyDescent="0.2">
      <c r="A2" s="196" t="s">
        <v>915</v>
      </c>
      <c r="B2" s="197" t="b">
        <f>ISERROR(VLOOKUP(sector_specified,grant_rates_table,2,FALSE))</f>
        <v>1</v>
      </c>
      <c r="C2" s="198" t="s">
        <v>914</v>
      </c>
      <c r="D2" s="198" t="s">
        <v>913</v>
      </c>
    </row>
    <row r="3" spans="1:4" x14ac:dyDescent="0.2">
      <c r="A3" s="199" t="s">
        <v>891</v>
      </c>
      <c r="B3" s="164" t="e">
        <f>project_grant_rate&gt;maximum_grant_rate</f>
        <v>#REF!</v>
      </c>
      <c r="C3" s="200" t="e">
        <f>"If using cash co-financing only, you need to increase your co-financing to EUR "&amp;total_eligible_expenditure_total-ROUND(total_eligible_expenditure_total*maximum_grant_rate,0)</f>
        <v>#REF!</v>
      </c>
      <c r="D3" s="200" t="e">
        <f>"Ak používate len peňažné spolufinancovanie, musíte zvýšiť vaše spolufinancovanie na "&amp;total_eligible_expenditure_total-ROUND(total_eligible_expenditure_total*maximum_grant_rate,0)-cash_cofinancing_total &amp; " eur."</f>
        <v>#REF!</v>
      </c>
    </row>
    <row r="4" spans="1:4" x14ac:dyDescent="0.2">
      <c r="A4" s="199" t="s">
        <v>936</v>
      </c>
      <c r="B4" s="164" t="e">
        <f>IF(AND(sector=nonprofit_sector_verification_title,sector_specified&lt;&gt;churches_verification_title,project_grant_rate&gt;maximum_grant_rate),TRUE)</f>
        <v>#REF!</v>
      </c>
      <c r="C4" s="200" t="e">
        <f>"If using in-kind, in-kind cofinancing should be equal to the figure in point 5.1.17, i.e. EUR "&amp;in_kind_maximum_eur</f>
        <v>#REF!</v>
      </c>
      <c r="D4" s="200" t="e">
        <f>"Ak využívate príspevky v naturáliách, spolufinancovanie v naturáliách by sa malo rovnať údaju v časti 5.1.17, t.j. "&amp;in_kind_maximum_eur &amp; " eur."</f>
        <v>#REF!</v>
      </c>
    </row>
    <row r="5" spans="1:4" x14ac:dyDescent="0.2">
      <c r="A5" s="199" t="s">
        <v>937</v>
      </c>
      <c r="B5" s="164" t="e">
        <f>IF(AND(sector=nonprofit_sector_verification_title,sector_specified&lt;&gt;churches_verification_title,maximum_in_kind_percentage=0.5,project_grant_rate&gt;maximum_grant_rate),TRUE)</f>
        <v>#REF!</v>
      </c>
      <c r="C5" s="200" t="e">
        <f>"In this case, cash-cofinancing should be equal to the the same figure, i.e. EUR "&amp;in_kind_maximum_eur</f>
        <v>#REF!</v>
      </c>
      <c r="D5" s="200" t="e">
        <f>"V tomto prípade by sa peňažné spolufinancovanie malo tiež rovnať tejto hodnote, t.j. "&amp;in_kind_maximum_eur &amp; " eur."</f>
        <v>#REF!</v>
      </c>
    </row>
    <row r="6" spans="1:4" x14ac:dyDescent="0.2">
      <c r="A6" s="199" t="s">
        <v>892</v>
      </c>
      <c r="B6" s="164" t="e">
        <f>grant_requested_total&gt;maximum_project_grant_requested</f>
        <v>#REF!</v>
      </c>
      <c r="C6" s="200" t="s">
        <v>893</v>
      </c>
      <c r="D6" s="200" t="s">
        <v>894</v>
      </c>
    </row>
    <row r="7" spans="1:4" x14ac:dyDescent="0.2">
      <c r="A7" s="199" t="s">
        <v>895</v>
      </c>
      <c r="B7" s="164" t="e">
        <f>grant_requested_total&lt;minimum_project_grant_requested</f>
        <v>#REF!</v>
      </c>
      <c r="C7" s="200" t="s">
        <v>901</v>
      </c>
      <c r="D7" s="200" t="s">
        <v>896</v>
      </c>
    </row>
    <row r="8" spans="1:4" x14ac:dyDescent="0.2">
      <c r="A8" s="199" t="s">
        <v>897</v>
      </c>
      <c r="B8" s="164" t="e">
        <f>actual_in_kind_percentage&gt;maximum_in_kind_percentage</f>
        <v>#REF!</v>
      </c>
      <c r="C8" s="200" t="s">
        <v>928</v>
      </c>
      <c r="D8" s="200" t="s">
        <v>929</v>
      </c>
    </row>
    <row r="9" spans="1:4" x14ac:dyDescent="0.2">
      <c r="A9" s="199" t="s">
        <v>898</v>
      </c>
      <c r="B9" s="164" t="e">
        <f>reserve_total&gt;maximum_reserve</f>
        <v>#REF!</v>
      </c>
      <c r="C9" s="200" t="s">
        <v>902</v>
      </c>
      <c r="D9" s="200" t="s">
        <v>899</v>
      </c>
    </row>
    <row r="10" spans="1:4" x14ac:dyDescent="0.2">
      <c r="A10" s="201"/>
      <c r="B10" s="164"/>
      <c r="C10" s="164"/>
      <c r="D10" s="164"/>
    </row>
    <row r="11" spans="1:4" x14ac:dyDescent="0.2">
      <c r="A11" s="201"/>
      <c r="B11" s="164"/>
      <c r="C11" s="164"/>
      <c r="D11" s="164"/>
    </row>
    <row r="12" spans="1:4" ht="13.5" thickBot="1" x14ac:dyDescent="0.25">
      <c r="A12" s="202"/>
      <c r="B12" s="203"/>
      <c r="C12" s="203"/>
      <c r="D12" s="203"/>
    </row>
  </sheetData>
  <sheetProtection algorithmName="SHA-512" hashValue="gn3PYg93x36UxzhfAP/yoz49GHNYvqbp5Hvrl6buRULXfPaq9IEmWBTLEWlMxcb/LOv/yYSsAau+3dWb0pzGmg==" saltValue="wOxtpKMvEc8c3KCZPl5M3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730</vt:i4>
      </vt:variant>
    </vt:vector>
  </HeadingPairs>
  <TitlesOfParts>
    <vt:vector size="735" baseType="lpstr">
      <vt:lpstr>Applicant rev.</vt:lpstr>
      <vt:lpstr>Budget</vt:lpstr>
      <vt:lpstr>Overview</vt:lpstr>
      <vt:lpstr>Lists</vt:lpstr>
      <vt:lpstr>Errors</vt:lpstr>
      <vt:lpstr>'Applicant rev.'!academic_discipline</vt:lpstr>
      <vt:lpstr>'Applicant rev.'!academic_field</vt:lpstr>
      <vt:lpstr>academic_fields</vt:lpstr>
      <vt:lpstr>academic_fields_table</vt:lpstr>
      <vt:lpstr>ACC_OTC1</vt:lpstr>
      <vt:lpstr>ACC_OTC2</vt:lpstr>
      <vt:lpstr>ACC_OTCB</vt:lpstr>
      <vt:lpstr>Activities_Column</vt:lpstr>
      <vt:lpstr>activity1_applicant</vt:lpstr>
      <vt:lpstr>'Applicant rev.'!Activity1_Name</vt:lpstr>
      <vt:lpstr>activity1_partner1</vt:lpstr>
      <vt:lpstr>activity1_partner2</vt:lpstr>
      <vt:lpstr>activity1_partner3</vt:lpstr>
      <vt:lpstr>activity1_partner4</vt:lpstr>
      <vt:lpstr>'Applicant rev.'!activity1_title</vt:lpstr>
      <vt:lpstr>activity1_total</vt:lpstr>
      <vt:lpstr>activity2_applicant</vt:lpstr>
      <vt:lpstr>'Applicant rev.'!Activity2_Name</vt:lpstr>
      <vt:lpstr>activity2_partner1</vt:lpstr>
      <vt:lpstr>activity2_partner2</vt:lpstr>
      <vt:lpstr>activity2_partner3</vt:lpstr>
      <vt:lpstr>activity2_partner4</vt:lpstr>
      <vt:lpstr>activity2_total</vt:lpstr>
      <vt:lpstr>activity3_applicant</vt:lpstr>
      <vt:lpstr>'Applicant rev.'!Activity3_Name</vt:lpstr>
      <vt:lpstr>activity3_partner1</vt:lpstr>
      <vt:lpstr>activity3_partner2</vt:lpstr>
      <vt:lpstr>activity3_partner3</vt:lpstr>
      <vt:lpstr>activity3_partner4</vt:lpstr>
      <vt:lpstr>activity3_total</vt:lpstr>
      <vt:lpstr>activity4_applicant</vt:lpstr>
      <vt:lpstr>'Applicant rev.'!Activity4_Name</vt:lpstr>
      <vt:lpstr>activity4_partner1</vt:lpstr>
      <vt:lpstr>activity4_partner2</vt:lpstr>
      <vt:lpstr>activity4_partner3</vt:lpstr>
      <vt:lpstr>activity4_partner4</vt:lpstr>
      <vt:lpstr>activity4_total</vt:lpstr>
      <vt:lpstr>activity5_applicant</vt:lpstr>
      <vt:lpstr>'Applicant rev.'!Activity5_Name</vt:lpstr>
      <vt:lpstr>activity5_partner1</vt:lpstr>
      <vt:lpstr>activity5_partner2</vt:lpstr>
      <vt:lpstr>activity5_partner3</vt:lpstr>
      <vt:lpstr>activity5_partner4</vt:lpstr>
      <vt:lpstr>activity5_total</vt:lpstr>
      <vt:lpstr>activity6_applicant</vt:lpstr>
      <vt:lpstr>'Applicant rev.'!Activity6_Name</vt:lpstr>
      <vt:lpstr>activity6_partner1</vt:lpstr>
      <vt:lpstr>activity6_partner2</vt:lpstr>
      <vt:lpstr>activity6_partner3</vt:lpstr>
      <vt:lpstr>activity6_partner4</vt:lpstr>
      <vt:lpstr>activity6_total</vt:lpstr>
      <vt:lpstr>activity7_applicant</vt:lpstr>
      <vt:lpstr>'Applicant rev.'!Activity7_Name</vt:lpstr>
      <vt:lpstr>activity7_partner1</vt:lpstr>
      <vt:lpstr>activity7_partner2</vt:lpstr>
      <vt:lpstr>activity7_partner3</vt:lpstr>
      <vt:lpstr>activity7_partner4</vt:lpstr>
      <vt:lpstr>activity7_total</vt:lpstr>
      <vt:lpstr>activity8_applicant</vt:lpstr>
      <vt:lpstr>'Applicant rev.'!Activity8_Name</vt:lpstr>
      <vt:lpstr>activity8_partner1</vt:lpstr>
      <vt:lpstr>activity8_partner2</vt:lpstr>
      <vt:lpstr>activity8_partner3</vt:lpstr>
      <vt:lpstr>activity8_partner4</vt:lpstr>
      <vt:lpstr>activity8_total</vt:lpstr>
      <vt:lpstr>'Applicant rev.'!actual_in_kind_percentage</vt:lpstr>
      <vt:lpstr>'Applicant rev.'!advance_applicant</vt:lpstr>
      <vt:lpstr>'Applicant rev.'!advance_partner1</vt:lpstr>
      <vt:lpstr>'Applicant rev.'!advance_partner2</vt:lpstr>
      <vt:lpstr>'Applicant rev.'!advance_partner3</vt:lpstr>
      <vt:lpstr>'Applicant rev.'!advance_partner4</vt:lpstr>
      <vt:lpstr>'Applicant rev.'!advance_total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'Applicant rev.'!another_district1</vt:lpstr>
      <vt:lpstr>'Applicant rev.'!another_district2</vt:lpstr>
      <vt:lpstr>'Applicant rev.'!another_district3</vt:lpstr>
      <vt:lpstr>'Applicant rev.'!applicant_name</vt:lpstr>
      <vt:lpstr>'Applicant rev.'!applicant_web</vt:lpstr>
      <vt:lpstr>'Applicant rev.'!application_version</vt:lpstr>
      <vt:lpstr>'Applicant rev.'!bilateral_capacity_building</vt:lpstr>
      <vt:lpstr>'Applicant rev.'!bilateral_common_challenges</vt:lpstr>
      <vt:lpstr>'Applicant rev.'!bilateral_estab_by_DPP</vt:lpstr>
      <vt:lpstr>'Applicant rev.'!bilateral_estab_database</vt:lpstr>
      <vt:lpstr>'Applicant rev.'!bilateral_estab_independent</vt:lpstr>
      <vt:lpstr>'Applicant rev.'!bilateral_estab_matchmaking</vt:lpstr>
      <vt:lpstr>'Applicant rev.'!bilateral_estab_other</vt:lpstr>
      <vt:lpstr>'Applicant rev.'!bilateral_estab_previous_cooperation</vt:lpstr>
      <vt:lpstr>'Applicant rev.'!bilateral_estab_programme_operator</vt:lpstr>
      <vt:lpstr>'Applicant rev.'!bilateral_event_attendance</vt:lpstr>
      <vt:lpstr>'Applicant rev.'!bilateral_event_inputs</vt:lpstr>
      <vt:lpstr>'Applicant rev.'!bilateral_indicator_baseline1</vt:lpstr>
      <vt:lpstr>'Applicant rev.'!bilateral_indicator_baseline2</vt:lpstr>
      <vt:lpstr>'Applicant rev.'!bilateral_indicator_code1</vt:lpstr>
      <vt:lpstr>'Applicant rev.'!bilateral_indicator_code2</vt:lpstr>
      <vt:lpstr>'Applicant rev.'!bilateral_indicator_level1</vt:lpstr>
      <vt:lpstr>'Applicant rev.'!bilateral_indicator_level2</vt:lpstr>
      <vt:lpstr>'Applicant rev.'!bilateral_indicator_measurement1</vt:lpstr>
      <vt:lpstr>'Applicant rev.'!bilateral_indicator_measurement2</vt:lpstr>
      <vt:lpstr>'Applicant rev.'!bilateral_indicator_target1</vt:lpstr>
      <vt:lpstr>'Applicant rev.'!bilateral_indicator_target2</vt:lpstr>
      <vt:lpstr>'Applicant rev.'!bilateral_indicator_type1</vt:lpstr>
      <vt:lpstr>'Applicant rev.'!bilateral_indicator_type2</vt:lpstr>
      <vt:lpstr>'Applicant rev.'!bilateral_indicator1</vt:lpstr>
      <vt:lpstr>'Applicant rev.'!bilateral_indicator2</vt:lpstr>
      <vt:lpstr>'Applicant rev.'!bilateral_involvement_other</vt:lpstr>
      <vt:lpstr>'Applicant rev.'!blateral_estab_embassy</vt:lpstr>
      <vt:lpstr>Budget_Headings</vt:lpstr>
      <vt:lpstr>Budget_Headings_Column</vt:lpstr>
      <vt:lpstr>budget_table</vt:lpstr>
      <vt:lpstr>Business</vt:lpstr>
      <vt:lpstr>'Applicant rev.'!call_code</vt:lpstr>
      <vt:lpstr>call_codes</vt:lpstr>
      <vt:lpstr>'Applicant rev.'!cash_cofinancing_applicant</vt:lpstr>
      <vt:lpstr>'Applicant rev.'!cash_cofinancing_partner1</vt:lpstr>
      <vt:lpstr>'Applicant rev.'!cash_cofinancing_partner2</vt:lpstr>
      <vt:lpstr>'Applicant rev.'!cash_cofinancing_partner3</vt:lpstr>
      <vt:lpstr>'Applicant rev.'!cash_cofinancing_partner4</vt:lpstr>
      <vt:lpstr>'Applicant rev.'!cash_cofinancing_total</vt:lpstr>
      <vt:lpstr>CLT_OTC_bilateral</vt:lpstr>
      <vt:lpstr>CLT_OTC1</vt:lpstr>
      <vt:lpstr>CLT_OTC2</vt:lpstr>
      <vt:lpstr>'Applicant rev.'!consultant_name1</vt:lpstr>
      <vt:lpstr>'Applicant rev.'!consultant_name2</vt:lpstr>
      <vt:lpstr>'Applicant rev.'!consultant_name3</vt:lpstr>
      <vt:lpstr>'Applicant rev.'!consultant_name4</vt:lpstr>
      <vt:lpstr>'Applicant rev.'!consultant_name5</vt:lpstr>
      <vt:lpstr>'Applicant rev.'!consultant_name6</vt:lpstr>
      <vt:lpstr>'Applicant rev.'!consultant_name7</vt:lpstr>
      <vt:lpstr>'Applicant rev.'!consultant_name8</vt:lpstr>
      <vt:lpstr>'Applicant rev.'!consultant_organisation1</vt:lpstr>
      <vt:lpstr>'Applicant rev.'!consultant_organisation2</vt:lpstr>
      <vt:lpstr>'Applicant rev.'!consultant_organisation3</vt:lpstr>
      <vt:lpstr>'Applicant rev.'!consultant_organisation4</vt:lpstr>
      <vt:lpstr>'Applicant rev.'!consultant_organisation5</vt:lpstr>
      <vt:lpstr>'Applicant rev.'!consultant_organisation6</vt:lpstr>
      <vt:lpstr>'Applicant rev.'!consultant_organisation7</vt:lpstr>
      <vt:lpstr>'Applicant rev.'!consultant_organisation8</vt:lpstr>
      <vt:lpstr>'Applicant rev.'!consultant_position1</vt:lpstr>
      <vt:lpstr>'Applicant rev.'!consultant_position2</vt:lpstr>
      <vt:lpstr>'Applicant rev.'!consultant_position3</vt:lpstr>
      <vt:lpstr>'Applicant rev.'!consultant_position4</vt:lpstr>
      <vt:lpstr>'Applicant rev.'!consultant_position5</vt:lpstr>
      <vt:lpstr>'Applicant rev.'!consultant_position6</vt:lpstr>
      <vt:lpstr>'Applicant rev.'!consultant_position7</vt:lpstr>
      <vt:lpstr>'Applicant rev.'!consultant_position8</vt:lpstr>
      <vt:lpstr>Countries</vt:lpstr>
      <vt:lpstr>'Applicant rev.'!cp_cell_phone</vt:lpstr>
      <vt:lpstr>'Applicant rev.'!cp_cell_phone_prefix</vt:lpstr>
      <vt:lpstr>'Applicant rev.'!cp_email</vt:lpstr>
      <vt:lpstr>'Applicant rev.'!cp_first_name</vt:lpstr>
      <vt:lpstr>'Applicant rev.'!cp_last_name</vt:lpstr>
      <vt:lpstr>'Applicant rev.'!cp_phone</vt:lpstr>
      <vt:lpstr>'Applicant rev.'!cp_phone_prefix</vt:lpstr>
      <vt:lpstr>'Applicant rev.'!cp_position</vt:lpstr>
      <vt:lpstr>'Applicant rev.'!cp_title</vt:lpstr>
      <vt:lpstr>'Applicant rev.'!direct_costs_applicant</vt:lpstr>
      <vt:lpstr>Direct_Costs_Column</vt:lpstr>
      <vt:lpstr>'Applicant rev.'!direct_costs_partner1</vt:lpstr>
      <vt:lpstr>'Applicant rev.'!direct_costs_partner2</vt:lpstr>
      <vt:lpstr>'Applicant rev.'!direct_costs_partner3</vt:lpstr>
      <vt:lpstr>'Applicant rev.'!direct_costs_partner4</vt:lpstr>
      <vt:lpstr>'Applicant rev.'!direct_costs_total</vt:lpstr>
      <vt:lpstr>'Applicant rev.'!district</vt:lpstr>
      <vt:lpstr>'Applicant rev.'!district_seat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'Applicant rev.'!financial_mechanisms_contribution</vt:lpstr>
      <vt:lpstr>Government</vt:lpstr>
      <vt:lpstr>grant_rates_table</vt:lpstr>
      <vt:lpstr>'Applicant rev.'!grant_requested_applicant</vt:lpstr>
      <vt:lpstr>'Applicant rev.'!grant_requested_partner1</vt:lpstr>
      <vt:lpstr>'Applicant rev.'!grant_requested_partner2</vt:lpstr>
      <vt:lpstr>'Applicant rev.'!grant_requested_partner3</vt:lpstr>
      <vt:lpstr>'Applicant rev.'!grant_requested_partner4</vt:lpstr>
      <vt:lpstr>'Applicant rev.'!grant_requested_total</vt:lpstr>
      <vt:lpstr>grants_requested_table</vt:lpstr>
      <vt:lpstr>Health</vt:lpstr>
      <vt:lpstr>humanities_fields</vt:lpstr>
      <vt:lpstr>churches_verification_title</vt:lpstr>
      <vt:lpstr>Implemented_By_Column</vt:lpstr>
      <vt:lpstr>'Applicant rev.'!in_kind_applicant</vt:lpstr>
      <vt:lpstr>in_kind_call_limit</vt:lpstr>
      <vt:lpstr>'Applicant rev.'!in_kind_maximum_eur</vt:lpstr>
      <vt:lpstr>'Applicant rev.'!in_kind_partner1</vt:lpstr>
      <vt:lpstr>'Applicant rev.'!in_kind_partner2</vt:lpstr>
      <vt:lpstr>'Applicant rev.'!in_kind_partner3</vt:lpstr>
      <vt:lpstr>'Applicant rev.'!in_kind_partner4</vt:lpstr>
      <vt:lpstr>'Applicant rev.'!in_kind_total</vt:lpstr>
      <vt:lpstr>indicator_level</vt:lpstr>
      <vt:lpstr>indicator_type</vt:lpstr>
      <vt:lpstr>indicators_ACC_OTC1</vt:lpstr>
      <vt:lpstr>indicators_ACC_OTC2</vt:lpstr>
      <vt:lpstr>indicators_ACC_OTCB</vt:lpstr>
      <vt:lpstr>indicators_CLT_OTC1</vt:lpstr>
      <vt:lpstr>indicators_CLT_OTC1_table</vt:lpstr>
      <vt:lpstr>indicators_CLT_OTC2</vt:lpstr>
      <vt:lpstr>indicators_CLT_OTC2_table</vt:lpstr>
      <vt:lpstr>indicators_CLT_OTCB</vt:lpstr>
      <vt:lpstr>indicators_CLT_OTCB_table</vt:lpstr>
      <vt:lpstr>'Applicant rev.'!indirect_costs_applicant</vt:lpstr>
      <vt:lpstr>'Applicant rev.'!indirect_costs_method_applicant</vt:lpstr>
      <vt:lpstr>'Applicant rev.'!indirect_costs_method_partner1</vt:lpstr>
      <vt:lpstr>'Applicant rev.'!indirect_costs_method_partner2</vt:lpstr>
      <vt:lpstr>'Applicant rev.'!indirect_costs_method_partner3</vt:lpstr>
      <vt:lpstr>'Applicant rev.'!indirect_costs_method_partner4</vt:lpstr>
      <vt:lpstr>indirect_costs_methods</vt:lpstr>
      <vt:lpstr>'Applicant rev.'!indirect_costs_partner1</vt:lpstr>
      <vt:lpstr>'Applicant rev.'!indirect_costs_partner2</vt:lpstr>
      <vt:lpstr>'Applicant rev.'!indirect_costs_partner3</vt:lpstr>
      <vt:lpstr>'Applicant rev.'!indirect_costs_partner4</vt:lpstr>
      <vt:lpstr>'Applicant rev.'!indirect_costs_share_on_staff_costs</vt:lpstr>
      <vt:lpstr>'Applicant rev.'!indirect_costs_total</vt:lpstr>
      <vt:lpstr>infrastructure_costs_total</vt:lpstr>
      <vt:lpstr>Intergov</vt:lpstr>
      <vt:lpstr>Intergov1</vt:lpstr>
      <vt:lpstr>'Applicant rev.'!investments_included</vt:lpstr>
      <vt:lpstr>List_Of_Activities</vt:lpstr>
      <vt:lpstr>list_of_activities_filtered</vt:lpstr>
      <vt:lpstr>list_of_activities_table</vt:lpstr>
      <vt:lpstr>List_Of_Entities</vt:lpstr>
      <vt:lpstr>'Applicant rev.'!maximum_grant_rate</vt:lpstr>
      <vt:lpstr>'Applicant rev.'!maximum_in_kind_percentage</vt:lpstr>
      <vt:lpstr>'Applicant rev.'!maximum_project_grant_requested</vt:lpstr>
      <vt:lpstr>'Applicant rev.'!maximum_reserve</vt:lpstr>
      <vt:lpstr>medical_fields</vt:lpstr>
      <vt:lpstr>Migration</vt:lpstr>
      <vt:lpstr>'Applicant rev.'!milestone_activity_relation1</vt:lpstr>
      <vt:lpstr>'Applicant rev.'!milestone_activity_relation2</vt:lpstr>
      <vt:lpstr>'Applicant rev.'!milestone_activity_relation4</vt:lpstr>
      <vt:lpstr>'Applicant rev.'!milestone_activity_relation5</vt:lpstr>
      <vt:lpstr>'Applicant rev.'!milestone_activity_relation6</vt:lpstr>
      <vt:lpstr>'Applicant rev.'!milestone_activity_relation7</vt:lpstr>
      <vt:lpstr>'Applicant rev.'!milestone_classification1</vt:lpstr>
      <vt:lpstr>'Applicant rev.'!milestone_classification2</vt:lpstr>
      <vt:lpstr>'Applicant rev.'!milestone_classification4</vt:lpstr>
      <vt:lpstr>'Applicant rev.'!milestone_classification5</vt:lpstr>
      <vt:lpstr>'Applicant rev.'!milestone_classification6</vt:lpstr>
      <vt:lpstr>'Applicant rev.'!milestone_classification7</vt:lpstr>
      <vt:lpstr>'Applicant rev.'!milestone_expected_end_date1</vt:lpstr>
      <vt:lpstr>'Applicant rev.'!milestone_expected_end_date2</vt:lpstr>
      <vt:lpstr>'Applicant rev.'!milestone_expected_end_date4</vt:lpstr>
      <vt:lpstr>'Applicant rev.'!milestone_expected_end_date5</vt:lpstr>
      <vt:lpstr>'Applicant rev.'!milestone_expected_end_date6</vt:lpstr>
      <vt:lpstr>'Applicant rev.'!milestone_expected_end_date7</vt:lpstr>
      <vt:lpstr>'Applicant rev.'!milestone_expected_start_date1</vt:lpstr>
      <vt:lpstr>'Applicant rev.'!milestone_expected_start_date2</vt:lpstr>
      <vt:lpstr>'Applicant rev.'!milestone_expected_start_date4</vt:lpstr>
      <vt:lpstr>'Applicant rev.'!milestone_expected_start_date5</vt:lpstr>
      <vt:lpstr>'Applicant rev.'!milestone_expected_start_date6</vt:lpstr>
      <vt:lpstr>'Applicant rev.'!milestone_expected_start_date7</vt:lpstr>
      <vt:lpstr>'Applicant rev.'!milestone_importance1</vt:lpstr>
      <vt:lpstr>'Applicant rev.'!milestone_importance2</vt:lpstr>
      <vt:lpstr>'Applicant rev.'!milestone_importance4</vt:lpstr>
      <vt:lpstr>'Applicant rev.'!milestone_importance5</vt:lpstr>
      <vt:lpstr>'Applicant rev.'!milestone_importance6</vt:lpstr>
      <vt:lpstr>'Applicant rev.'!milestone_importance7</vt:lpstr>
      <vt:lpstr>'Applicant rev.'!milestone1</vt:lpstr>
      <vt:lpstr>'Applicant rev.'!milestone2</vt:lpstr>
      <vt:lpstr>'Applicant rev.'!milestone4</vt:lpstr>
      <vt:lpstr>'Applicant rev.'!milestone5</vt:lpstr>
      <vt:lpstr>'Applicant rev.'!milestone6</vt:lpstr>
      <vt:lpstr>'Applicant rev.'!milestone7</vt:lpstr>
      <vt:lpstr>milestones_classification</vt:lpstr>
      <vt:lpstr>milestones_importance</vt:lpstr>
      <vt:lpstr>'Applicant rev.'!minimum_project_grant_requested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 rev.'!Oblasť_tlače</vt:lpstr>
      <vt:lpstr>Budget!Oblasť_tlače</vt:lpstr>
      <vt:lpstr>Overview!Oblasť_tlače</vt:lpstr>
      <vt:lpstr>'Applicant rev.'!optional_annex1</vt:lpstr>
      <vt:lpstr>'Applicant rev.'!optional_annex2</vt:lpstr>
      <vt:lpstr>'Applicant rev.'!optional_annex3</vt:lpstr>
      <vt:lpstr>'Applicant rev.'!optional_annex4</vt:lpstr>
      <vt:lpstr>'Applicant rev.'!organisation_id</vt:lpstr>
      <vt:lpstr>outcomes_ACC</vt:lpstr>
      <vt:lpstr>outcomes_CLT</vt:lpstr>
      <vt:lpstr>outcomes_DGV</vt:lpstr>
      <vt:lpstr>outcomes_GGC</vt:lpstr>
      <vt:lpstr>outcomes_table</vt:lpstr>
      <vt:lpstr>'Applicant rev.'!output_relates_activity1</vt:lpstr>
      <vt:lpstr>'Applicant rev.'!output_relates_activity2</vt:lpstr>
      <vt:lpstr>'Applicant rev.'!output_relates_activity3</vt:lpstr>
      <vt:lpstr>'Applicant rev.'!output_relates_activity4</vt:lpstr>
      <vt:lpstr>'Applicant rev.'!output_relates_activity5</vt:lpstr>
      <vt:lpstr>'Applicant rev.'!output_relates_activity6</vt:lpstr>
      <vt:lpstr>'Applicant rev.'!output_relates_activity7</vt:lpstr>
      <vt:lpstr>'Applicant rev.'!output_relates_activity8</vt:lpstr>
      <vt:lpstr>'Applicant rev.'!partner1_cp_cell_phone</vt:lpstr>
      <vt:lpstr>'Applicant rev.'!partner1_cp_email</vt:lpstr>
      <vt:lpstr>'Applicant rev.'!partner1_cp_name</vt:lpstr>
      <vt:lpstr>'Applicant rev.'!partner1_cp_phone</vt:lpstr>
      <vt:lpstr>'Applicant rev.'!partner1_cp_position</vt:lpstr>
      <vt:lpstr>'Applicant rev.'!partner1_english_name</vt:lpstr>
      <vt:lpstr>'Applicant rev.'!partner1_financing_system</vt:lpstr>
      <vt:lpstr>'Applicant rev.'!partner1_grant_cofinancing</vt:lpstr>
      <vt:lpstr>'Applicant rev.'!partner1_grant_spending</vt:lpstr>
      <vt:lpstr>'Applicant rev.'!partner1_ID</vt:lpstr>
      <vt:lpstr>'Applicant rev.'!partner1_name</vt:lpstr>
      <vt:lpstr>'Applicant rev.'!partner1_partnership_status</vt:lpstr>
      <vt:lpstr>'Applicant rev.'!partner1_seat_city</vt:lpstr>
      <vt:lpstr>'Applicant rev.'!partner1_seat_country</vt:lpstr>
      <vt:lpstr>'Applicant rev.'!partner1_seat_postal_code</vt:lpstr>
      <vt:lpstr>'Applicant rev.'!partner1_seat_street</vt:lpstr>
      <vt:lpstr>'Applicant rev.'!partner1_seat_street_number</vt:lpstr>
      <vt:lpstr>'Applicant rev.'!partner1_sector</vt:lpstr>
      <vt:lpstr>'Applicant rev.'!partner1_sector_fmo_specified</vt:lpstr>
      <vt:lpstr>'Applicant rev.'!partner1_sector_other</vt:lpstr>
      <vt:lpstr>'Applicant rev.'!partner1_sector_specified</vt:lpstr>
      <vt:lpstr>'Applicant rev.'!partner1_web_address</vt:lpstr>
      <vt:lpstr>'Applicant rev.'!partner2_cp_cell_phone</vt:lpstr>
      <vt:lpstr>'Applicant rev.'!partner2_cp_email</vt:lpstr>
      <vt:lpstr>'Applicant rev.'!partner2_cp_name</vt:lpstr>
      <vt:lpstr>'Applicant rev.'!partner2_cp_phone</vt:lpstr>
      <vt:lpstr>'Applicant rev.'!partner2_cp_position</vt:lpstr>
      <vt:lpstr>'Applicant rev.'!partner2_english_name</vt:lpstr>
      <vt:lpstr>'Applicant rev.'!partner2_financing_system</vt:lpstr>
      <vt:lpstr>'Applicant rev.'!partner2_grant_cofinancing</vt:lpstr>
      <vt:lpstr>'Applicant rev.'!partner2_grant_spending</vt:lpstr>
      <vt:lpstr>'Applicant rev.'!partner2_ID</vt:lpstr>
      <vt:lpstr>'Applicant rev.'!partner2_name</vt:lpstr>
      <vt:lpstr>'Applicant rev.'!partner2_partnership_status</vt:lpstr>
      <vt:lpstr>'Applicant rev.'!partner2_seat_city</vt:lpstr>
      <vt:lpstr>'Applicant rev.'!partner2_seat_country</vt:lpstr>
      <vt:lpstr>'Applicant rev.'!partner2_seat_postal_code</vt:lpstr>
      <vt:lpstr>'Applicant rev.'!partner2_seat_street</vt:lpstr>
      <vt:lpstr>'Applicant rev.'!partner2_seat_street_number</vt:lpstr>
      <vt:lpstr>'Applicant rev.'!partner2_sector</vt:lpstr>
      <vt:lpstr>'Applicant rev.'!partner2_sector_fmo_specified</vt:lpstr>
      <vt:lpstr>'Applicant rev.'!partner2_sector_other</vt:lpstr>
      <vt:lpstr>'Applicant rev.'!partner2_sector_specified</vt:lpstr>
      <vt:lpstr>'Applicant rev.'!partner2_web_address</vt:lpstr>
      <vt:lpstr>'Applicant rev.'!partner3_cp_cell_phone</vt:lpstr>
      <vt:lpstr>'Applicant rev.'!partner3_cp_email</vt:lpstr>
      <vt:lpstr>'Applicant rev.'!partner3_cp_name</vt:lpstr>
      <vt:lpstr>'Applicant rev.'!partner3_cp_phone</vt:lpstr>
      <vt:lpstr>'Applicant rev.'!partner3_cp_position</vt:lpstr>
      <vt:lpstr>'Applicant rev.'!partner3_english_name</vt:lpstr>
      <vt:lpstr>'Applicant rev.'!partner3_financing_system</vt:lpstr>
      <vt:lpstr>'Applicant rev.'!partner3_grant_cofinancing</vt:lpstr>
      <vt:lpstr>'Applicant rev.'!partner3_grant_spending</vt:lpstr>
      <vt:lpstr>'Applicant rev.'!partner3_ID</vt:lpstr>
      <vt:lpstr>'Applicant rev.'!partner3_name</vt:lpstr>
      <vt:lpstr>'Applicant rev.'!partner3_partnership_status</vt:lpstr>
      <vt:lpstr>'Applicant rev.'!partner3_seat_city</vt:lpstr>
      <vt:lpstr>'Applicant rev.'!partner3_seat_country</vt:lpstr>
      <vt:lpstr>'Applicant rev.'!partner3_seat_postal_code</vt:lpstr>
      <vt:lpstr>'Applicant rev.'!partner3_seat_street</vt:lpstr>
      <vt:lpstr>'Applicant rev.'!partner3_seat_street_number</vt:lpstr>
      <vt:lpstr>'Applicant rev.'!partner3_sector</vt:lpstr>
      <vt:lpstr>'Applicant rev.'!partner3_sector_fmo_specified</vt:lpstr>
      <vt:lpstr>'Applicant rev.'!partner3_sector_other</vt:lpstr>
      <vt:lpstr>'Applicant rev.'!partner3_sector_specified</vt:lpstr>
      <vt:lpstr>'Applicant rev.'!partner3_web_address</vt:lpstr>
      <vt:lpstr>'Applicant rev.'!partner4_cp_cell_phone</vt:lpstr>
      <vt:lpstr>'Applicant rev.'!partner4_cp_email</vt:lpstr>
      <vt:lpstr>'Applicant rev.'!partner4_cp_name</vt:lpstr>
      <vt:lpstr>'Applicant rev.'!partner4_cp_phone</vt:lpstr>
      <vt:lpstr>'Applicant rev.'!partner4_cp_position</vt:lpstr>
      <vt:lpstr>'Applicant rev.'!partner4_english_name</vt:lpstr>
      <vt:lpstr>'Applicant rev.'!partner4_financing_system</vt:lpstr>
      <vt:lpstr>'Applicant rev.'!partner4_grant_cofinancing</vt:lpstr>
      <vt:lpstr>'Applicant rev.'!partner4_grant_spending</vt:lpstr>
      <vt:lpstr>'Applicant rev.'!partner4_ID</vt:lpstr>
      <vt:lpstr>'Applicant rev.'!partner4_name</vt:lpstr>
      <vt:lpstr>'Applicant rev.'!partner4_partnership_status</vt:lpstr>
      <vt:lpstr>'Applicant rev.'!partner4_seat_city</vt:lpstr>
      <vt:lpstr>'Applicant rev.'!partner4_seat_country</vt:lpstr>
      <vt:lpstr>'Applicant rev.'!partner4_seat_postal_code</vt:lpstr>
      <vt:lpstr>'Applicant rev.'!partner4_seat_street</vt:lpstr>
      <vt:lpstr>'Applicant rev.'!partner4_seat_street_number</vt:lpstr>
      <vt:lpstr>'Applicant rev.'!partner4_sector</vt:lpstr>
      <vt:lpstr>'Applicant rev.'!partner4_sector_fmo_specified</vt:lpstr>
      <vt:lpstr>'Applicant rev.'!partner4_sector_other</vt:lpstr>
      <vt:lpstr>'Applicant rev.'!partner4_sector_specified</vt:lpstr>
      <vt:lpstr>'Applicant rev.'!partner4_web_address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'Applicant rev.'!pm_antidiscrimination</vt:lpstr>
      <vt:lpstr>'Applicant rev.'!pm_gender</vt:lpstr>
      <vt:lpstr>'Applicant rev.'!pm_other_vulnerable</vt:lpstr>
      <vt:lpstr>'Applicant rev.'!pm_roma</vt:lpstr>
      <vt:lpstr>'Applicant rev.'!pm_transparency</vt:lpstr>
      <vt:lpstr>Policy_Markers</vt:lpstr>
      <vt:lpstr>'Applicant rev.'!postal_address_city</vt:lpstr>
      <vt:lpstr>'Applicant rev.'!postal_address_descriptive_number</vt:lpstr>
      <vt:lpstr>'Applicant rev.'!postal_address_organisation</vt:lpstr>
      <vt:lpstr>'Applicant rev.'!postal_address_orientation_number</vt:lpstr>
      <vt:lpstr>'Applicant rev.'!postal_address_postal_code</vt:lpstr>
      <vt:lpstr>'Applicant rev.'!postal_address_street</vt:lpstr>
      <vt:lpstr>Private</vt:lpstr>
      <vt:lpstr>Private1</vt:lpstr>
      <vt:lpstr>'Applicant rev.'!programme_abbreviation</vt:lpstr>
      <vt:lpstr>'Applicant rev.'!programme_outcome</vt:lpstr>
      <vt:lpstr>'Applicant rev.'!programme_output_code1</vt:lpstr>
      <vt:lpstr>'Applicant rev.'!programme_output1</vt:lpstr>
      <vt:lpstr>'Applicant rev.'!programme_title</vt:lpstr>
      <vt:lpstr>Programmes</vt:lpstr>
      <vt:lpstr>programmes_table</vt:lpstr>
      <vt:lpstr>'Applicant rev.'!project_grant_rate</vt:lpstr>
      <vt:lpstr>'Applicant rev.'!project_implementation_duration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'Applicant rev.'!project_sector</vt:lpstr>
      <vt:lpstr>project_sector_codes_table</vt:lpstr>
      <vt:lpstr>'Applicant rev.'!project_sector_specified</vt:lpstr>
      <vt:lpstr>project_sectors</vt:lpstr>
      <vt:lpstr>project_sectors_table</vt:lpstr>
      <vt:lpstr>'Applicant rev.'!project_specific_indicator_baseline1</vt:lpstr>
      <vt:lpstr>'Applicant rev.'!project_specific_indicator_code1</vt:lpstr>
      <vt:lpstr>'Applicant rev.'!project_specific_indicator_level1</vt:lpstr>
      <vt:lpstr>'Applicant rev.'!project_specific_indicator_measurement1</vt:lpstr>
      <vt:lpstr>'Applicant rev.'!project_specific_indicator_target1</vt:lpstr>
      <vt:lpstr>'Applicant rev.'!project_specific_indicator_type1</vt:lpstr>
      <vt:lpstr>'Applicant rev.'!project_specific_indicator1</vt:lpstr>
      <vt:lpstr>'Applicant rev.'!project_sustainability_period</vt:lpstr>
      <vt:lpstr>'Applicant rev.'!project_title</vt:lpstr>
      <vt:lpstr>Public</vt:lpstr>
      <vt:lpstr>Public1</vt:lpstr>
      <vt:lpstr>'Applicant rev.'!publicity_indicator_baseline1</vt:lpstr>
      <vt:lpstr>'Applicant rev.'!publicity_indicator_baseline2</vt:lpstr>
      <vt:lpstr>'Applicant rev.'!publicity_indicator_baseline3</vt:lpstr>
      <vt:lpstr>'Applicant rev.'!publicity_indicator_baseline4</vt:lpstr>
      <vt:lpstr>'Applicant rev.'!publicity_indicator_baseline5</vt:lpstr>
      <vt:lpstr>'Applicant rev.'!publicity_indicator_baseline6</vt:lpstr>
      <vt:lpstr>'Applicant rev.'!publicity_indicator_code1</vt:lpstr>
      <vt:lpstr>'Applicant rev.'!publicity_indicator_code2</vt:lpstr>
      <vt:lpstr>'Applicant rev.'!publicity_indicator_code3</vt:lpstr>
      <vt:lpstr>'Applicant rev.'!publicity_indicator_code4</vt:lpstr>
      <vt:lpstr>'Applicant rev.'!publicity_indicator_code5</vt:lpstr>
      <vt:lpstr>'Applicant rev.'!publicity_indicator_code6</vt:lpstr>
      <vt:lpstr>'Applicant rev.'!publicity_indicator_measurement1</vt:lpstr>
      <vt:lpstr>'Applicant rev.'!publicity_indicator_measurement2</vt:lpstr>
      <vt:lpstr>'Applicant rev.'!publicity_indicator_measurement3</vt:lpstr>
      <vt:lpstr>'Applicant rev.'!publicity_indicator_measurement4</vt:lpstr>
      <vt:lpstr>'Applicant rev.'!publicity_indicator_measurement5</vt:lpstr>
      <vt:lpstr>'Applicant rev.'!publicity_indicator_measurement6</vt:lpstr>
      <vt:lpstr>'Applicant rev.'!publicity_indicator_target1</vt:lpstr>
      <vt:lpstr>'Applicant rev.'!publicity_indicator_target2</vt:lpstr>
      <vt:lpstr>'Applicant rev.'!publicity_indicator_target3</vt:lpstr>
      <vt:lpstr>'Applicant rev.'!publicity_indicator_target4</vt:lpstr>
      <vt:lpstr>'Applicant rev.'!publicity_indicator_target5</vt:lpstr>
      <vt:lpstr>'Applicant rev.'!publicity_indicator_target6</vt:lpstr>
      <vt:lpstr>'Applicant rev.'!publicity_indicator1</vt:lpstr>
      <vt:lpstr>'Applicant rev.'!publicity_indicator2</vt:lpstr>
      <vt:lpstr>'Applicant rev.'!publicity_indicator3</vt:lpstr>
      <vt:lpstr>'Applicant rev.'!publicity_indicator4</vt:lpstr>
      <vt:lpstr>'Applicant rev.'!publicity_indicator5</vt:lpstr>
      <vt:lpstr>'Applicant rev.'!publicity_indicator6</vt:lpstr>
      <vt:lpstr>publicity_indicators</vt:lpstr>
      <vt:lpstr>'Applicant rev.'!region</vt:lpstr>
      <vt:lpstr>'Applicant rev.'!region_seat</vt:lpstr>
      <vt:lpstr>regions</vt:lpstr>
      <vt:lpstr>regions_table</vt:lpstr>
      <vt:lpstr>'Applicant rev.'!research_type</vt:lpstr>
      <vt:lpstr>research_types</vt:lpstr>
      <vt:lpstr>'Applicant rev.'!reserve_applicant</vt:lpstr>
      <vt:lpstr>'Applicant rev.'!reserve_partner1</vt:lpstr>
      <vt:lpstr>'Applicant rev.'!reserve_partner2</vt:lpstr>
      <vt:lpstr>'Applicant rev.'!reserve_partner3</vt:lpstr>
      <vt:lpstr>'Applicant rev.'!reserve_partner4</vt:lpstr>
      <vt:lpstr>'Applicant rev.'!reserve_total</vt:lpstr>
      <vt:lpstr>'Applicant rev.'!risk_description1</vt:lpstr>
      <vt:lpstr>'Applicant rev.'!risk_description2</vt:lpstr>
      <vt:lpstr>'Applicant rev.'!risk_description3</vt:lpstr>
      <vt:lpstr>'Applicant rev.'!risk_description4</vt:lpstr>
      <vt:lpstr>'Applicant rev.'!risk_description5</vt:lpstr>
      <vt:lpstr>'Applicant rev.'!risk_description6</vt:lpstr>
      <vt:lpstr>'Applicant rev.'!risk_description7</vt:lpstr>
      <vt:lpstr>risk_impact</vt:lpstr>
      <vt:lpstr>'Applicant rev.'!risk_impact1</vt:lpstr>
      <vt:lpstr>'Applicant rev.'!risk_impact2</vt:lpstr>
      <vt:lpstr>'Applicant rev.'!risk_impact3</vt:lpstr>
      <vt:lpstr>'Applicant rev.'!risk_impact4</vt:lpstr>
      <vt:lpstr>'Applicant rev.'!risk_impact5</vt:lpstr>
      <vt:lpstr>'Applicant rev.'!risk_impact6</vt:lpstr>
      <vt:lpstr>'Applicant rev.'!risk_impact7</vt:lpstr>
      <vt:lpstr>risk_likelihood</vt:lpstr>
      <vt:lpstr>'Applicant rev.'!risk_likelihood1</vt:lpstr>
      <vt:lpstr>'Applicant rev.'!risk_likelihood2</vt:lpstr>
      <vt:lpstr>'Applicant rev.'!risk_likelihood3</vt:lpstr>
      <vt:lpstr>'Applicant rev.'!risk_likelihood4</vt:lpstr>
      <vt:lpstr>'Applicant rev.'!risk_likelihood5</vt:lpstr>
      <vt:lpstr>'Applicant rev.'!risk_likelihood6</vt:lpstr>
      <vt:lpstr>'Applicant rev.'!risk_likelihood7</vt:lpstr>
      <vt:lpstr>risk_response</vt:lpstr>
      <vt:lpstr>'Applicant rev.'!risk_response1</vt:lpstr>
      <vt:lpstr>'Applicant rev.'!risk_response2</vt:lpstr>
      <vt:lpstr>'Applicant rev.'!risk_response3</vt:lpstr>
      <vt:lpstr>'Applicant rev.'!risk_response4</vt:lpstr>
      <vt:lpstr>'Applicant rev.'!risk_response5</vt:lpstr>
      <vt:lpstr>'Applicant rev.'!risk_response6</vt:lpstr>
      <vt:lpstr>'Applicant rev.'!risk_response7</vt:lpstr>
      <vt:lpstr>risk_score_table</vt:lpstr>
      <vt:lpstr>'Applicant rev.'!risk_score1</vt:lpstr>
      <vt:lpstr>'Applicant rev.'!risk_score2</vt:lpstr>
      <vt:lpstr>'Applicant rev.'!risk_score3</vt:lpstr>
      <vt:lpstr>'Applicant rev.'!risk_score4</vt:lpstr>
      <vt:lpstr>'Applicant rev.'!risk_score5</vt:lpstr>
      <vt:lpstr>'Applicant rev.'!risk_score6</vt:lpstr>
      <vt:lpstr>'Applicant rev.'!risk_score7</vt:lpstr>
      <vt:lpstr>risk_type</vt:lpstr>
      <vt:lpstr>'Applicant rev.'!risk_type1</vt:lpstr>
      <vt:lpstr>'Applicant rev.'!risk_type2</vt:lpstr>
      <vt:lpstr>'Applicant rev.'!risk_type3</vt:lpstr>
      <vt:lpstr>'Applicant rev.'!risk_type4</vt:lpstr>
      <vt:lpstr>'Applicant rev.'!risk_type5</vt:lpstr>
      <vt:lpstr>'Applicant rev.'!risk_type6</vt:lpstr>
      <vt:lpstr>'Applicant rev.'!risk_type7</vt:lpstr>
      <vt:lpstr>'Applicant rev.'!risk1</vt:lpstr>
      <vt:lpstr>'Applicant rev.'!risk2</vt:lpstr>
      <vt:lpstr>'Applicant rev.'!risk3</vt:lpstr>
      <vt:lpstr>'Applicant rev.'!risk4</vt:lpstr>
      <vt:lpstr>'Applicant rev.'!risk5</vt:lpstr>
      <vt:lpstr>'Applicant rev.'!risk6</vt:lpstr>
      <vt:lpstr>'Applicant rev.'!seat_city</vt:lpstr>
      <vt:lpstr>'Applicant rev.'!seat_descriptive_number</vt:lpstr>
      <vt:lpstr>'Applicant rev.'!seat_orientation_number</vt:lpstr>
      <vt:lpstr>'Applicant rev.'!seat_postal_code</vt:lpstr>
      <vt:lpstr>'Applicant rev.'!seat_street</vt:lpstr>
      <vt:lpstr>'Applicant rev.'!sector</vt:lpstr>
      <vt:lpstr>'Applicant rev.'!sector_fmo_specified</vt:lpstr>
      <vt:lpstr>'Applicant rev.'!sector_other</vt:lpstr>
      <vt:lpstr>'Applicant rev.'!sector_specified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'Applicant rev.'!source_of_information</vt:lpstr>
      <vt:lpstr>sources_of_information</vt:lpstr>
      <vt:lpstr>'Applicant rev.'!standard_indicator_baseline1</vt:lpstr>
      <vt:lpstr>'Applicant rev.'!standard_indicator_baseline2</vt:lpstr>
      <vt:lpstr>'Applicant rev.'!standard_indicator_baseline3</vt:lpstr>
      <vt:lpstr>'Applicant rev.'!standard_indicator_baseline4</vt:lpstr>
      <vt:lpstr>'Applicant rev.'!standard_indicator_code1</vt:lpstr>
      <vt:lpstr>'Applicant rev.'!standard_indicator_code2</vt:lpstr>
      <vt:lpstr>'Applicant rev.'!standard_indicator_code3</vt:lpstr>
      <vt:lpstr>'Applicant rev.'!standard_indicator_code4</vt:lpstr>
      <vt:lpstr>'Applicant rev.'!standard_indicator_level1</vt:lpstr>
      <vt:lpstr>'Applicant rev.'!standard_indicator_level2</vt:lpstr>
      <vt:lpstr>'Applicant rev.'!standard_indicator_level3</vt:lpstr>
      <vt:lpstr>'Applicant rev.'!standard_indicator_level4</vt:lpstr>
      <vt:lpstr>'Applicant rev.'!standard_indicator_measurement1</vt:lpstr>
      <vt:lpstr>'Applicant rev.'!standard_indicator_measurement2</vt:lpstr>
      <vt:lpstr>'Applicant rev.'!standard_indicator_measurement3</vt:lpstr>
      <vt:lpstr>'Applicant rev.'!standard_indicator_measurement4</vt:lpstr>
      <vt:lpstr>'Applicant rev.'!standard_indicator_target1</vt:lpstr>
      <vt:lpstr>'Applicant rev.'!standard_indicator_target2</vt:lpstr>
      <vt:lpstr>'Applicant rev.'!standard_indicator_target3</vt:lpstr>
      <vt:lpstr>'Applicant rev.'!standard_indicator_target4</vt:lpstr>
      <vt:lpstr>'Applicant rev.'!standard_indicator_type1</vt:lpstr>
      <vt:lpstr>'Applicant rev.'!standard_indicator_type2</vt:lpstr>
      <vt:lpstr>'Applicant rev.'!standard_indicator_type3</vt:lpstr>
      <vt:lpstr>'Applicant rev.'!standard_indicator_type4</vt:lpstr>
      <vt:lpstr>'Applicant rev.'!standard_indicator1</vt:lpstr>
      <vt:lpstr>'Applicant rev.'!standard_indicator2</vt:lpstr>
      <vt:lpstr>'Applicant rev.'!standard_indicator3</vt:lpstr>
      <vt:lpstr>'Applicant rev.'!standard_indicator4</vt:lpstr>
      <vt:lpstr>'Applicant rev.'!state_budget_contribution</vt:lpstr>
      <vt:lpstr>'Applicant rev.'!statutory_name1</vt:lpstr>
      <vt:lpstr>'Applicant rev.'!statutory_name2</vt:lpstr>
      <vt:lpstr>'Applicant rev.'!statutory_position1</vt:lpstr>
      <vt:lpstr>'Applicant rev.'!statutory_position2</vt:lpstr>
      <vt:lpstr>'Applicant rev.'!statutory_signature_day1</vt:lpstr>
      <vt:lpstr>'Applicant rev.'!statutory_signature_day2</vt:lpstr>
      <vt:lpstr>'Applicant rev.'!statutory_signature_month1</vt:lpstr>
      <vt:lpstr>'Applicant rev.'!statutory_signature_month2</vt:lpstr>
      <vt:lpstr>'Applicant rev.'!statutory_signature_year1</vt:lpstr>
      <vt:lpstr>'Applicant rev.'!statutory_signature_year2</vt:lpstr>
      <vt:lpstr>'Applicant rev.'!submitted_annex1</vt:lpstr>
      <vt:lpstr>'Applicant rev.'!submitted_annex2</vt:lpstr>
      <vt:lpstr>'Applicant rev.'!submitted_annex3</vt:lpstr>
      <vt:lpstr>'Applicant rev.'!submitted_annex4</vt:lpstr>
      <vt:lpstr>'Applicant rev.'!submitted_annex5</vt:lpstr>
      <vt:lpstr>'Applicant rev.'!submitted_annex6</vt:lpstr>
      <vt:lpstr>'Applicant rev.'!submitted_annex7</vt:lpstr>
      <vt:lpstr>'Applicant rev.'!submitted_annex8</vt:lpstr>
      <vt:lpstr>Target_Group_List</vt:lpstr>
      <vt:lpstr>target_groups_intermeds_benefic_table</vt:lpstr>
      <vt:lpstr>target_groups_table</vt:lpstr>
      <vt:lpstr>TG_age</vt:lpstr>
      <vt:lpstr>TG_business</vt:lpstr>
      <vt:lpstr>'Applicant rev.'!TG_category1</vt:lpstr>
      <vt:lpstr>'Applicant rev.'!TG_category2</vt:lpstr>
      <vt:lpstr>'Applicant rev.'!TG_category3</vt:lpstr>
      <vt:lpstr>TG_culture</vt:lpstr>
      <vt:lpstr>TG_education</vt:lpstr>
      <vt:lpstr>TG_general</vt:lpstr>
      <vt:lpstr>TG_health</vt:lpstr>
      <vt:lpstr>TG_justice</vt:lpstr>
      <vt:lpstr>TG_migration</vt:lpstr>
      <vt:lpstr>TG_minority</vt:lpstr>
      <vt:lpstr>TG_policy</vt:lpstr>
      <vt:lpstr>TG_work</vt:lpstr>
      <vt:lpstr>'Applicant rev.'!title_annex1</vt:lpstr>
      <vt:lpstr>'Applicant rev.'!title_annex2</vt:lpstr>
      <vt:lpstr>'Applicant rev.'!title_annex3</vt:lpstr>
      <vt:lpstr>'Applicant rev.'!title_annex4</vt:lpstr>
      <vt:lpstr>'Applicant rev.'!title_annex5</vt:lpstr>
      <vt:lpstr>'Applicant rev.'!title_annex6</vt:lpstr>
      <vt:lpstr>'Applicant rev.'!title_annex7</vt:lpstr>
      <vt:lpstr>'Applicant rev.'!title_annex8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'Applicant rev.'!total_eligible_cash_expenditure_applicant</vt:lpstr>
      <vt:lpstr>'Applicant rev.'!total_eligible_cash_expenditure_partner1</vt:lpstr>
      <vt:lpstr>'Applicant rev.'!total_eligible_cash_expenditure_partner2</vt:lpstr>
      <vt:lpstr>'Applicant rev.'!total_eligible_cash_expenditure_partner3</vt:lpstr>
      <vt:lpstr>'Applicant rev.'!total_eligible_cash_expenditure_partner4</vt:lpstr>
      <vt:lpstr>'Applicant rev.'!total_eligible_cash_expenditure_total</vt:lpstr>
      <vt:lpstr>'Applicant rev.'!total_eligible_expenditure_applicant</vt:lpstr>
      <vt:lpstr>'Applicant rev.'!total_eligible_expenditure_partner1</vt:lpstr>
      <vt:lpstr>'Applicant rev.'!total_eligible_expenditure_partner2</vt:lpstr>
      <vt:lpstr>'Applicant rev.'!total_eligible_expenditure_partner3</vt:lpstr>
      <vt:lpstr>'Applicant rev.'!total_eligible_expenditure_partner4</vt:lpstr>
      <vt:lpstr>'Applicant rev.'!total_eligible_expenditure_total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Herichová Frederika Emma Mgr.</cp:lastModifiedBy>
  <cp:lastPrinted>2021-02-25T09:19:21Z</cp:lastPrinted>
  <dcterms:created xsi:type="dcterms:W3CDTF">2005-08-12T08:07:53Z</dcterms:created>
  <dcterms:modified xsi:type="dcterms:W3CDTF">2021-08-24T05:33:34Z</dcterms:modified>
</cp:coreProperties>
</file>